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520" windowHeight="9816" activeTab="0"/>
  </bookViews>
  <sheets>
    <sheet name="TMB-TREJUS" sheetId="1" r:id="rId1"/>
  </sheets>
  <externalReferences>
    <externalReference r:id="rId4"/>
  </externalReferences>
  <definedNames>
    <definedName name="francese">#REF!</definedName>
    <definedName name="italiano">#REF!</definedName>
    <definedName name="_xlnm.Print_Area" localSheetId="0">'TMB-TREJUS'!$A$2:$Q$331</definedName>
  </definedNames>
  <calcPr fullCalcOnLoad="1"/>
</workbook>
</file>

<file path=xl/sharedStrings.xml><?xml version="1.0" encoding="utf-8"?>
<sst xmlns="http://schemas.openxmlformats.org/spreadsheetml/2006/main" count="308" uniqueCount="32">
  <si>
    <t>TRAFFICO MENSILE PER CATEGORIA AI TRAFORI DEL MONTE BIANCO E DEL FREJUS
TRAFIC MENSUEL PAR CATEGORIE AUX TUNNELS DU MONT BLANC ET DU FREJUS</t>
  </si>
  <si>
    <t>Dernière mise à jour</t>
  </si>
  <si>
    <t>MONT BLANC</t>
  </si>
  <si>
    <t>FREJUS</t>
  </si>
  <si>
    <t>MONT BLANC + FREJUS</t>
  </si>
  <si>
    <t>MOTO+VL</t>
  </si>
  <si>
    <t>BUS</t>
  </si>
  <si>
    <t>CAMION</t>
  </si>
  <si>
    <t>Total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</si>
  <si>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</si>
  <si>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</si>
  <si>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</si>
  <si>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</si>
  <si>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</si>
  <si>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</si>
  <si>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</si>
  <si>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</si>
  <si>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</si>
  <si>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</si>
  <si>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</si>
  <si>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</si>
  <si>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Tot.</t>
  </si>
  <si>
    <t>DIFF. 
2009/2003</t>
  </si>
  <si>
    <t>DIFF. 
2009/2004</t>
  </si>
  <si>
    <t>DIFF. 
2009/2005</t>
  </si>
  <si>
    <t>DIFF. 
2009/2006</t>
  </si>
  <si>
    <t>DIFF. 
2009/2007</t>
  </si>
  <si>
    <t>DIFF. 
2010/2004</t>
  </si>
  <si>
    <t>DIFF. 2010/1998
2009/1998</t>
  </si>
  <si>
    <t>DIFF.
2009/2002</t>
  </si>
  <si>
    <t>Quote-part
Fréjus</t>
  </si>
  <si>
    <t xml:space="preserve">
Quote-part Fréjus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</si>
</sst>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L.&quot;\ #,##0;[Red]\-&quot;L.&quot;\ #,##0"/>
    <numFmt numFmtId="167" formatCode="_-&quot;L.&quot;\ * #,##0_-;\-&quot;L.&quot;\ * #,##0_-;_-&quot;L.&quot;\ * &quot;-&quot;_-;_-@_-"/>
    <numFmt numFmtId="168" formatCode="_-&quot;L.&quot;\ * #,##0.00_-;\-&quot;L.&quot;\ * #,##0.00_-;_-&quot;L.&quot;\ * &quot;-&quot;??_-;_-@_-"/>
    <numFmt numFmtId="169" formatCode="\+\ ?0.00%;\-\ ?0.00%"/>
    <numFmt numFmtId="170" formatCode="\+\ ???\ ??0;\-\ ???\ ??0"/>
    <numFmt numFmtId="171" formatCode="?\ ???\ ??0"/>
    <numFmt numFmtId="172" formatCode="???\ ??0"/>
    <numFmt numFmtId="173" formatCode="??\ ??0"/>
    <numFmt numFmtId="174" formatCode="?0.00%"/>
    <numFmt numFmtId="175" formatCode="\+?0.00%;\-?0.00%"/>
    <numFmt numFmtId="176" formatCode="0.0%"/>
    <numFmt numFmtId="177" formatCode="[$-40C]dddd\ d\ mmmm\ yyyy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b/>
      <sz val="13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color indexed="20"/>
      <name val="Calibri"/>
      <family val="2"/>
    </font>
    <font>
      <b/>
      <sz val="9"/>
      <color indexed="12"/>
      <name val="Calibri"/>
      <family val="2"/>
    </font>
    <font>
      <b/>
      <sz val="9"/>
      <color indexed="17"/>
      <name val="Calibri"/>
      <family val="2"/>
    </font>
    <font>
      <b/>
      <sz val="9"/>
      <name val="Calibri"/>
      <family val="2"/>
    </font>
    <font>
      <b/>
      <sz val="8"/>
      <color indexed="20"/>
      <name val="Calibri"/>
      <family val="2"/>
    </font>
    <font>
      <sz val="9"/>
      <color indexed="20"/>
      <name val="Calibri"/>
      <family val="2"/>
    </font>
    <font>
      <sz val="9"/>
      <color indexed="12"/>
      <name val="Calibri"/>
      <family val="2"/>
    </font>
    <font>
      <sz val="9"/>
      <color indexed="17"/>
      <name val="Calibri"/>
      <family val="2"/>
    </font>
    <font>
      <sz val="9"/>
      <color indexed="61"/>
      <name val="Calibri"/>
      <family val="2"/>
    </font>
    <font>
      <b/>
      <i/>
      <sz val="13"/>
      <name val="Calibri"/>
      <family val="2"/>
    </font>
    <font>
      <b/>
      <i/>
      <sz val="9"/>
      <color indexed="56"/>
      <name val="Calibri"/>
      <family val="2"/>
    </font>
    <font>
      <sz val="9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indexed="12"/>
      <name val="Calibri"/>
      <family val="2"/>
    </font>
    <font>
      <b/>
      <sz val="9"/>
      <color indexed="8"/>
      <name val="Calibri"/>
      <family val="2"/>
    </font>
    <font>
      <b/>
      <sz val="13"/>
      <color indexed="10"/>
      <name val="Calibri"/>
      <family val="2"/>
    </font>
    <font>
      <b/>
      <sz val="9"/>
      <color indexed="10"/>
      <name val="Calibri"/>
      <family val="2"/>
    </font>
    <font>
      <i/>
      <sz val="9"/>
      <color indexed="20"/>
      <name val="Calibri"/>
      <family val="2"/>
    </font>
    <font>
      <b/>
      <sz val="10"/>
      <color indexed="10"/>
      <name val="Calibri"/>
      <family val="2"/>
    </font>
    <font>
      <b/>
      <i/>
      <sz val="9"/>
      <name val="Calibri"/>
      <family val="2"/>
    </font>
    <font>
      <b/>
      <sz val="8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9"/>
      <color theme="3"/>
      <name val="Calibri"/>
      <family val="2"/>
    </font>
    <font>
      <b/>
      <sz val="9"/>
      <color theme="1"/>
      <name val="Calibri"/>
      <family val="2"/>
    </font>
    <font>
      <b/>
      <sz val="13"/>
      <color theme="5"/>
      <name val="Calibri"/>
      <family val="2"/>
    </font>
    <font>
      <b/>
      <sz val="9"/>
      <color theme="5"/>
      <name val="Calibri"/>
      <family val="2"/>
    </font>
    <font>
      <b/>
      <sz val="10"/>
      <color rgb="FFFF0000"/>
      <name val="Calibri"/>
      <family val="2"/>
    </font>
    <font>
      <b/>
      <sz val="13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CC2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>
        <color theme="5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>
        <color rgb="FFFF0000"/>
      </left>
      <right style="hair"/>
      <top style="double">
        <color theme="5"/>
      </top>
      <bottom style="hair"/>
    </border>
    <border>
      <left style="double">
        <color rgb="FFFF0000"/>
      </left>
      <right style="hair"/>
      <top style="hair"/>
      <bottom style="double">
        <color rgb="FFFF0000"/>
      </bottom>
    </border>
    <border>
      <left style="double">
        <color rgb="FFFF0000"/>
      </left>
      <right style="hair"/>
      <top style="hair"/>
      <bottom style="hair"/>
    </border>
    <border>
      <left style="medium"/>
      <right style="hair"/>
      <top style="double">
        <color theme="5"/>
      </top>
      <bottom style="double">
        <color theme="5"/>
      </bottom>
    </border>
    <border>
      <left style="hair"/>
      <right style="hair"/>
      <top style="double">
        <color theme="5"/>
      </top>
      <bottom style="double">
        <color theme="5"/>
      </bottom>
    </border>
    <border>
      <left style="hair"/>
      <right style="medium"/>
      <top style="double">
        <color theme="5"/>
      </top>
      <bottom style="double">
        <color theme="5"/>
      </bottom>
    </border>
    <border>
      <left style="thin">
        <color theme="5"/>
      </left>
      <right style="thin">
        <color theme="5"/>
      </right>
      <top style="double">
        <color theme="5"/>
      </top>
      <bottom style="double">
        <color theme="5"/>
      </bottom>
    </border>
    <border>
      <left style="medium"/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theme="5"/>
      </right>
      <top style="double">
        <color theme="5"/>
      </top>
      <bottom style="double">
        <color theme="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66" fontId="4" fillId="0" borderId="0" applyFont="0" applyFill="0" applyBorder="0" applyAlignment="0" applyProtection="0"/>
    <xf numFmtId="0" fontId="68" fillId="32" borderId="9" applyNumberFormat="0" applyAlignment="0" applyProtection="0"/>
  </cellStyleXfs>
  <cellXfs count="345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/>
    </xf>
    <xf numFmtId="0" fontId="24" fillId="0" borderId="0" xfId="0" applyFont="1" applyAlignment="1">
      <alignment horizontal="centerContinuous" vertical="top"/>
    </xf>
    <xf numFmtId="0" fontId="23" fillId="0" borderId="0" xfId="0" applyFont="1" applyAlignment="1">
      <alignment vertical="top"/>
    </xf>
    <xf numFmtId="0" fontId="26" fillId="33" borderId="10" xfId="0" applyFont="1" applyFill="1" applyBorder="1" applyAlignment="1">
      <alignment horizontal="centerContinuous" vertical="center"/>
    </xf>
    <xf numFmtId="0" fontId="26" fillId="33" borderId="11" xfId="0" applyFont="1" applyFill="1" applyBorder="1" applyAlignment="1">
      <alignment horizontal="centerContinuous" vertical="center"/>
    </xf>
    <xf numFmtId="0" fontId="23" fillId="33" borderId="11" xfId="0" applyFont="1" applyFill="1" applyBorder="1" applyAlignment="1">
      <alignment horizontal="centerContinuous" vertical="center"/>
    </xf>
    <xf numFmtId="0" fontId="23" fillId="33" borderId="12" xfId="0" applyFont="1" applyFill="1" applyBorder="1" applyAlignment="1">
      <alignment horizontal="centerContinuous" vertical="center"/>
    </xf>
    <xf numFmtId="0" fontId="26" fillId="33" borderId="13" xfId="0" applyFont="1" applyFill="1" applyBorder="1" applyAlignment="1">
      <alignment horizontal="centerContinuous" vertical="center"/>
    </xf>
    <xf numFmtId="0" fontId="27" fillId="33" borderId="14" xfId="0" applyFont="1" applyFill="1" applyBorder="1" applyAlignment="1">
      <alignment horizontal="centerContinuous" vertical="center" wrapText="1"/>
    </xf>
    <xf numFmtId="0" fontId="27" fillId="33" borderId="15" xfId="0" applyFont="1" applyFill="1" applyBorder="1" applyAlignment="1">
      <alignment horizontal="centerContinuous" vertical="center" wrapText="1"/>
    </xf>
    <xf numFmtId="0" fontId="27" fillId="33" borderId="16" xfId="0" applyFont="1" applyFill="1" applyBorder="1" applyAlignment="1">
      <alignment horizontal="centerContinuous" vertical="center"/>
    </xf>
    <xf numFmtId="0" fontId="28" fillId="33" borderId="17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vertical="center"/>
    </xf>
    <xf numFmtId="171" fontId="33" fillId="0" borderId="24" xfId="0" applyNumberFormat="1" applyFont="1" applyBorder="1" applyAlignment="1">
      <alignment horizontal="center" vertical="center"/>
    </xf>
    <xf numFmtId="173" fontId="34" fillId="0" borderId="24" xfId="0" applyNumberFormat="1" applyFont="1" applyBorder="1" applyAlignment="1">
      <alignment horizontal="center" vertical="center"/>
    </xf>
    <xf numFmtId="172" fontId="35" fillId="0" borderId="25" xfId="0" applyNumberFormat="1" applyFont="1" applyBorder="1" applyAlignment="1">
      <alignment horizontal="center" vertical="center"/>
    </xf>
    <xf numFmtId="171" fontId="31" fillId="0" borderId="26" xfId="0" applyNumberFormat="1" applyFont="1" applyBorder="1" applyAlignment="1">
      <alignment horizontal="center" vertical="center"/>
    </xf>
    <xf numFmtId="171" fontId="33" fillId="0" borderId="27" xfId="0" applyNumberFormat="1" applyFont="1" applyBorder="1" applyAlignment="1">
      <alignment vertical="center"/>
    </xf>
    <xf numFmtId="171" fontId="35" fillId="0" borderId="25" xfId="0" applyNumberFormat="1" applyFont="1" applyBorder="1" applyAlignment="1">
      <alignment horizontal="center" vertical="center"/>
    </xf>
    <xf numFmtId="171" fontId="33" fillId="0" borderId="27" xfId="0" applyNumberFormat="1" applyFont="1" applyBorder="1" applyAlignment="1">
      <alignment horizontal="center" vertical="center"/>
    </xf>
    <xf numFmtId="173" fontId="34" fillId="0" borderId="25" xfId="0" applyNumberFormat="1" applyFont="1" applyBorder="1" applyAlignment="1">
      <alignment horizontal="center" vertical="center"/>
    </xf>
    <xf numFmtId="171" fontId="31" fillId="0" borderId="28" xfId="0" applyNumberFormat="1" applyFont="1" applyBorder="1" applyAlignment="1">
      <alignment horizontal="center" vertical="center"/>
    </xf>
    <xf numFmtId="174" fontId="33" fillId="0" borderId="29" xfId="0" applyNumberFormat="1" applyFont="1" applyBorder="1" applyAlignment="1">
      <alignment vertical="center"/>
    </xf>
    <xf numFmtId="174" fontId="34" fillId="0" borderId="25" xfId="0" applyNumberFormat="1" applyFont="1" applyBorder="1" applyAlignment="1">
      <alignment vertical="center"/>
    </xf>
    <xf numFmtId="174" fontId="35" fillId="0" borderId="30" xfId="0" applyNumberFormat="1" applyFont="1" applyBorder="1" applyAlignment="1">
      <alignment vertical="center"/>
    </xf>
    <xf numFmtId="0" fontId="23" fillId="33" borderId="31" xfId="0" applyFont="1" applyFill="1" applyBorder="1" applyAlignment="1">
      <alignment vertical="center"/>
    </xf>
    <xf numFmtId="171" fontId="33" fillId="0" borderId="32" xfId="0" applyNumberFormat="1" applyFont="1" applyBorder="1" applyAlignment="1">
      <alignment horizontal="center" vertical="center"/>
    </xf>
    <xf numFmtId="173" fontId="34" fillId="0" borderId="32" xfId="0" applyNumberFormat="1" applyFont="1" applyBorder="1" applyAlignment="1">
      <alignment horizontal="center" vertical="center"/>
    </xf>
    <xf numFmtId="172" fontId="35" fillId="0" borderId="33" xfId="0" applyNumberFormat="1" applyFont="1" applyBorder="1" applyAlignment="1">
      <alignment horizontal="center" vertical="center"/>
    </xf>
    <xf numFmtId="171" fontId="31" fillId="0" borderId="34" xfId="0" applyNumberFormat="1" applyFont="1" applyBorder="1" applyAlignment="1">
      <alignment horizontal="center" vertical="center"/>
    </xf>
    <xf numFmtId="171" fontId="33" fillId="0" borderId="35" xfId="0" applyNumberFormat="1" applyFont="1" applyBorder="1" applyAlignment="1">
      <alignment vertical="center"/>
    </xf>
    <xf numFmtId="171" fontId="35" fillId="0" borderId="33" xfId="0" applyNumberFormat="1" applyFont="1" applyBorder="1" applyAlignment="1">
      <alignment horizontal="center" vertical="center"/>
    </xf>
    <xf numFmtId="171" fontId="33" fillId="0" borderId="35" xfId="0" applyNumberFormat="1" applyFont="1" applyBorder="1" applyAlignment="1">
      <alignment horizontal="center" vertical="center"/>
    </xf>
    <xf numFmtId="173" fontId="34" fillId="0" borderId="33" xfId="0" applyNumberFormat="1" applyFont="1" applyBorder="1" applyAlignment="1">
      <alignment horizontal="center" vertical="center"/>
    </xf>
    <xf numFmtId="171" fontId="31" fillId="0" borderId="36" xfId="0" applyNumberFormat="1" applyFont="1" applyBorder="1" applyAlignment="1">
      <alignment horizontal="center" vertical="center"/>
    </xf>
    <xf numFmtId="0" fontId="23" fillId="33" borderId="37" xfId="0" applyFont="1" applyFill="1" applyBorder="1" applyAlignment="1">
      <alignment vertical="center"/>
    </xf>
    <xf numFmtId="0" fontId="23" fillId="33" borderId="38" xfId="0" applyFont="1" applyFill="1" applyBorder="1" applyAlignment="1">
      <alignment vertical="center"/>
    </xf>
    <xf numFmtId="171" fontId="33" fillId="0" borderId="39" xfId="0" applyNumberFormat="1" applyFont="1" applyBorder="1" applyAlignment="1">
      <alignment horizontal="center" vertical="center"/>
    </xf>
    <xf numFmtId="173" fontId="34" fillId="0" borderId="39" xfId="0" applyNumberFormat="1" applyFont="1" applyBorder="1" applyAlignment="1">
      <alignment horizontal="center" vertical="center"/>
    </xf>
    <xf numFmtId="172" fontId="35" fillId="0" borderId="40" xfId="0" applyNumberFormat="1" applyFont="1" applyBorder="1" applyAlignment="1">
      <alignment horizontal="center" vertical="center"/>
    </xf>
    <xf numFmtId="171" fontId="31" fillId="0" borderId="41" xfId="0" applyNumberFormat="1" applyFont="1" applyBorder="1" applyAlignment="1">
      <alignment horizontal="center" vertical="center"/>
    </xf>
    <xf numFmtId="171" fontId="33" fillId="0" borderId="42" xfId="0" applyNumberFormat="1" applyFont="1" applyBorder="1" applyAlignment="1">
      <alignment vertical="center"/>
    </xf>
    <xf numFmtId="171" fontId="35" fillId="0" borderId="40" xfId="0" applyNumberFormat="1" applyFont="1" applyBorder="1" applyAlignment="1">
      <alignment horizontal="center" vertical="center"/>
    </xf>
    <xf numFmtId="171" fontId="33" fillId="0" borderId="42" xfId="0" applyNumberFormat="1" applyFont="1" applyBorder="1" applyAlignment="1">
      <alignment horizontal="center" vertical="center"/>
    </xf>
    <xf numFmtId="173" fontId="34" fillId="0" borderId="40" xfId="0" applyNumberFormat="1" applyFont="1" applyBorder="1" applyAlignment="1">
      <alignment horizontal="center" vertical="center"/>
    </xf>
    <xf numFmtId="171" fontId="31" fillId="0" borderId="43" xfId="0" applyNumberFormat="1" applyFont="1" applyBorder="1" applyAlignment="1">
      <alignment horizontal="center" vertical="center"/>
    </xf>
    <xf numFmtId="174" fontId="33" fillId="0" borderId="44" xfId="0" applyNumberFormat="1" applyFont="1" applyBorder="1" applyAlignment="1">
      <alignment vertical="center"/>
    </xf>
    <xf numFmtId="174" fontId="34" fillId="0" borderId="45" xfId="0" applyNumberFormat="1" applyFont="1" applyBorder="1" applyAlignment="1">
      <alignment vertical="center"/>
    </xf>
    <xf numFmtId="174" fontId="35" fillId="0" borderId="46" xfId="0" applyNumberFormat="1" applyFont="1" applyBorder="1" applyAlignment="1">
      <alignment vertical="center"/>
    </xf>
    <xf numFmtId="0" fontId="25" fillId="34" borderId="47" xfId="0" applyFont="1" applyFill="1" applyBorder="1" applyAlignment="1">
      <alignment horizontal="center" vertical="center"/>
    </xf>
    <xf numFmtId="171" fontId="28" fillId="0" borderId="48" xfId="0" applyNumberFormat="1" applyFont="1" applyBorder="1" applyAlignment="1">
      <alignment horizontal="center" vertical="center"/>
    </xf>
    <xf numFmtId="173" fontId="29" fillId="0" borderId="49" xfId="0" applyNumberFormat="1" applyFont="1" applyBorder="1" applyAlignment="1">
      <alignment horizontal="center" vertical="center"/>
    </xf>
    <xf numFmtId="172" fontId="30" fillId="0" borderId="50" xfId="0" applyNumberFormat="1" applyFont="1" applyBorder="1" applyAlignment="1">
      <alignment horizontal="center" vertical="center"/>
    </xf>
    <xf numFmtId="171" fontId="31" fillId="0" borderId="51" xfId="0" applyNumberFormat="1" applyFont="1" applyBorder="1" applyAlignment="1">
      <alignment horizontal="center" vertical="center"/>
    </xf>
    <xf numFmtId="171" fontId="28" fillId="0" borderId="49" xfId="0" applyNumberFormat="1" applyFont="1" applyBorder="1" applyAlignment="1">
      <alignment vertical="center"/>
    </xf>
    <xf numFmtId="171" fontId="30" fillId="0" borderId="50" xfId="0" applyNumberFormat="1" applyFont="1" applyBorder="1" applyAlignment="1">
      <alignment horizontal="center" vertical="center"/>
    </xf>
    <xf numFmtId="171" fontId="28" fillId="0" borderId="52" xfId="0" applyNumberFormat="1" applyFont="1" applyBorder="1" applyAlignment="1">
      <alignment horizontal="center" vertical="center"/>
    </xf>
    <xf numFmtId="173" fontId="29" fillId="0" borderId="50" xfId="0" applyNumberFormat="1" applyFont="1" applyBorder="1" applyAlignment="1">
      <alignment horizontal="center" vertical="center"/>
    </xf>
    <xf numFmtId="171" fontId="31" fillId="0" borderId="53" xfId="0" applyNumberFormat="1" applyFont="1" applyBorder="1" applyAlignment="1">
      <alignment horizontal="center" vertical="center"/>
    </xf>
    <xf numFmtId="174" fontId="28" fillId="0" borderId="48" xfId="0" applyNumberFormat="1" applyFont="1" applyBorder="1" applyAlignment="1">
      <alignment vertical="center"/>
    </xf>
    <xf numFmtId="174" fontId="29" fillId="0" borderId="50" xfId="0" applyNumberFormat="1" applyFont="1" applyBorder="1" applyAlignment="1">
      <alignment vertical="center"/>
    </xf>
    <xf numFmtId="174" fontId="30" fillId="0" borderId="54" xfId="0" applyNumberFormat="1" applyFont="1" applyBorder="1" applyAlignment="1">
      <alignment vertical="center"/>
    </xf>
    <xf numFmtId="171" fontId="33" fillId="0" borderId="55" xfId="0" applyNumberFormat="1" applyFont="1" applyBorder="1" applyAlignment="1">
      <alignment horizontal="center" vertical="center"/>
    </xf>
    <xf numFmtId="173" fontId="34" fillId="0" borderId="56" xfId="0" applyNumberFormat="1" applyFont="1" applyBorder="1" applyAlignment="1">
      <alignment horizontal="center" vertical="center"/>
    </xf>
    <xf numFmtId="171" fontId="35" fillId="0" borderId="56" xfId="0" applyNumberFormat="1" applyFont="1" applyBorder="1" applyAlignment="1">
      <alignment horizontal="center" vertical="center"/>
    </xf>
    <xf numFmtId="171" fontId="31" fillId="0" borderId="57" xfId="0" applyNumberFormat="1" applyFont="1" applyBorder="1" applyAlignment="1">
      <alignment horizontal="center" vertical="center"/>
    </xf>
    <xf numFmtId="171" fontId="33" fillId="0" borderId="58" xfId="0" applyNumberFormat="1" applyFont="1" applyBorder="1" applyAlignment="1">
      <alignment horizontal="center" vertical="center"/>
    </xf>
    <xf numFmtId="173" fontId="34" fillId="0" borderId="58" xfId="0" applyNumberFormat="1" applyFont="1" applyBorder="1" applyAlignment="1">
      <alignment horizontal="center" vertical="center"/>
    </xf>
    <xf numFmtId="172" fontId="35" fillId="0" borderId="45" xfId="0" applyNumberFormat="1" applyFont="1" applyBorder="1" applyAlignment="1">
      <alignment horizontal="center" vertical="center"/>
    </xf>
    <xf numFmtId="171" fontId="33" fillId="0" borderId="59" xfId="0" applyNumberFormat="1" applyFont="1" applyBorder="1" applyAlignment="1">
      <alignment vertical="center"/>
    </xf>
    <xf numFmtId="171" fontId="31" fillId="0" borderId="60" xfId="0" applyNumberFormat="1" applyFont="1" applyBorder="1" applyAlignment="1">
      <alignment horizontal="center" vertical="center"/>
    </xf>
    <xf numFmtId="171" fontId="33" fillId="0" borderId="24" xfId="0" applyNumberFormat="1" applyFont="1" applyFill="1" applyBorder="1" applyAlignment="1">
      <alignment horizontal="center" vertical="center"/>
    </xf>
    <xf numFmtId="173" fontId="34" fillId="0" borderId="24" xfId="0" applyNumberFormat="1" applyFont="1" applyFill="1" applyBorder="1" applyAlignment="1">
      <alignment horizontal="center" vertical="center"/>
    </xf>
    <xf numFmtId="172" fontId="35" fillId="0" borderId="25" xfId="0" applyNumberFormat="1" applyFont="1" applyFill="1" applyBorder="1" applyAlignment="1">
      <alignment horizontal="center" vertical="center"/>
    </xf>
    <xf numFmtId="171" fontId="31" fillId="0" borderId="34" xfId="0" applyNumberFormat="1" applyFont="1" applyFill="1" applyBorder="1" applyAlignment="1">
      <alignment horizontal="center" vertical="center"/>
    </xf>
    <xf numFmtId="171" fontId="33" fillId="0" borderId="27" xfId="0" applyNumberFormat="1" applyFont="1" applyFill="1" applyBorder="1" applyAlignment="1">
      <alignment vertical="center"/>
    </xf>
    <xf numFmtId="171" fontId="35" fillId="0" borderId="33" xfId="0" applyNumberFormat="1" applyFont="1" applyFill="1" applyBorder="1" applyAlignment="1">
      <alignment horizontal="center" vertical="center"/>
    </xf>
    <xf numFmtId="171" fontId="33" fillId="0" borderId="35" xfId="0" applyNumberFormat="1" applyFont="1" applyFill="1" applyBorder="1" applyAlignment="1">
      <alignment horizontal="center" vertical="center"/>
    </xf>
    <xf numFmtId="173" fontId="34" fillId="0" borderId="33" xfId="0" applyNumberFormat="1" applyFont="1" applyFill="1" applyBorder="1" applyAlignment="1">
      <alignment horizontal="center" vertical="center"/>
    </xf>
    <xf numFmtId="171" fontId="31" fillId="0" borderId="36" xfId="0" applyNumberFormat="1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left" vertical="center"/>
    </xf>
    <xf numFmtId="171" fontId="33" fillId="0" borderId="24" xfId="0" applyNumberFormat="1" applyFont="1" applyBorder="1" applyAlignment="1">
      <alignment vertical="center"/>
    </xf>
    <xf numFmtId="171" fontId="34" fillId="0" borderId="24" xfId="0" applyNumberFormat="1" applyFont="1" applyFill="1" applyBorder="1" applyAlignment="1">
      <alignment vertical="center"/>
    </xf>
    <xf numFmtId="171" fontId="35" fillId="0" borderId="24" xfId="0" applyNumberFormat="1" applyFont="1" applyBorder="1" applyAlignment="1">
      <alignment vertical="center"/>
    </xf>
    <xf numFmtId="171" fontId="31" fillId="0" borderId="28" xfId="0" applyNumberFormat="1" applyFont="1" applyBorder="1" applyAlignment="1">
      <alignment vertical="center"/>
    </xf>
    <xf numFmtId="171" fontId="33" fillId="0" borderId="61" xfId="0" applyNumberFormat="1" applyFont="1" applyBorder="1" applyAlignment="1">
      <alignment vertical="center"/>
    </xf>
    <xf numFmtId="171" fontId="34" fillId="0" borderId="62" xfId="0" applyNumberFormat="1" applyFont="1" applyBorder="1" applyAlignment="1">
      <alignment vertical="center"/>
    </xf>
    <xf numFmtId="171" fontId="31" fillId="0" borderId="26" xfId="0" applyNumberFormat="1" applyFont="1" applyBorder="1" applyAlignment="1">
      <alignment vertical="center"/>
    </xf>
    <xf numFmtId="171" fontId="33" fillId="0" borderId="55" xfId="0" applyNumberFormat="1" applyFont="1" applyBorder="1" applyAlignment="1">
      <alignment vertical="center"/>
    </xf>
    <xf numFmtId="173" fontId="34" fillId="0" borderId="56" xfId="0" applyNumberFormat="1" applyFont="1" applyBorder="1" applyAlignment="1">
      <alignment vertical="center"/>
    </xf>
    <xf numFmtId="171" fontId="35" fillId="0" borderId="56" xfId="0" applyNumberFormat="1" applyFont="1" applyBorder="1" applyAlignment="1">
      <alignment vertical="center"/>
    </xf>
    <xf numFmtId="171" fontId="31" fillId="0" borderId="60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173" fontId="34" fillId="0" borderId="24" xfId="0" applyNumberFormat="1" applyFont="1" applyBorder="1" applyAlignment="1">
      <alignment vertical="center"/>
    </xf>
    <xf numFmtId="172" fontId="35" fillId="0" borderId="25" xfId="0" applyNumberFormat="1" applyFont="1" applyBorder="1" applyAlignment="1">
      <alignment vertical="center"/>
    </xf>
    <xf numFmtId="171" fontId="31" fillId="0" borderId="34" xfId="0" applyNumberFormat="1" applyFont="1" applyBorder="1" applyAlignment="1">
      <alignment vertical="center"/>
    </xf>
    <xf numFmtId="171" fontId="35" fillId="0" borderId="33" xfId="0" applyNumberFormat="1" applyFont="1" applyBorder="1" applyAlignment="1">
      <alignment vertical="center"/>
    </xf>
    <xf numFmtId="173" fontId="34" fillId="0" borderId="33" xfId="0" applyNumberFormat="1" applyFont="1" applyBorder="1" applyAlignment="1">
      <alignment vertical="center"/>
    </xf>
    <xf numFmtId="171" fontId="31" fillId="0" borderId="36" xfId="0" applyNumberFormat="1" applyFont="1" applyBorder="1" applyAlignment="1">
      <alignment vertical="center"/>
    </xf>
    <xf numFmtId="171" fontId="33" fillId="0" borderId="24" xfId="0" applyNumberFormat="1" applyFont="1" applyFill="1" applyBorder="1" applyAlignment="1">
      <alignment vertical="center"/>
    </xf>
    <xf numFmtId="173" fontId="34" fillId="0" borderId="24" xfId="0" applyNumberFormat="1" applyFont="1" applyFill="1" applyBorder="1" applyAlignment="1">
      <alignment vertical="center"/>
    </xf>
    <xf numFmtId="172" fontId="35" fillId="0" borderId="25" xfId="0" applyNumberFormat="1" applyFont="1" applyFill="1" applyBorder="1" applyAlignment="1">
      <alignment vertical="center"/>
    </xf>
    <xf numFmtId="171" fontId="31" fillId="0" borderId="34" xfId="0" applyNumberFormat="1" applyFont="1" applyFill="1" applyBorder="1" applyAlignment="1">
      <alignment vertical="center"/>
    </xf>
    <xf numFmtId="171" fontId="35" fillId="0" borderId="33" xfId="0" applyNumberFormat="1" applyFont="1" applyFill="1" applyBorder="1" applyAlignment="1">
      <alignment vertical="center"/>
    </xf>
    <xf numFmtId="171" fontId="33" fillId="0" borderId="35" xfId="0" applyNumberFormat="1" applyFont="1" applyFill="1" applyBorder="1" applyAlignment="1">
      <alignment vertical="center"/>
    </xf>
    <xf numFmtId="173" fontId="34" fillId="0" borderId="33" xfId="0" applyNumberFormat="1" applyFont="1" applyFill="1" applyBorder="1" applyAlignment="1">
      <alignment vertical="center"/>
    </xf>
    <xf numFmtId="171" fontId="31" fillId="0" borderId="36" xfId="0" applyNumberFormat="1" applyFont="1" applyFill="1" applyBorder="1" applyAlignment="1">
      <alignment vertical="center"/>
    </xf>
    <xf numFmtId="171" fontId="33" fillId="0" borderId="58" xfId="0" applyNumberFormat="1" applyFont="1" applyBorder="1" applyAlignment="1">
      <alignment vertical="center"/>
    </xf>
    <xf numFmtId="173" fontId="34" fillId="0" borderId="58" xfId="0" applyNumberFormat="1" applyFont="1" applyBorder="1" applyAlignment="1">
      <alignment vertical="center"/>
    </xf>
    <xf numFmtId="172" fontId="35" fillId="0" borderId="45" xfId="0" applyNumberFormat="1" applyFont="1" applyBorder="1" applyAlignment="1">
      <alignment vertical="center"/>
    </xf>
    <xf numFmtId="171" fontId="31" fillId="0" borderId="41" xfId="0" applyNumberFormat="1" applyFont="1" applyBorder="1" applyAlignment="1">
      <alignment vertical="center"/>
    </xf>
    <xf numFmtId="171" fontId="35" fillId="0" borderId="40" xfId="0" applyNumberFormat="1" applyFont="1" applyBorder="1" applyAlignment="1">
      <alignment vertical="center"/>
    </xf>
    <xf numFmtId="173" fontId="34" fillId="0" borderId="40" xfId="0" applyNumberFormat="1" applyFont="1" applyBorder="1" applyAlignment="1">
      <alignment vertical="center"/>
    </xf>
    <xf numFmtId="171" fontId="31" fillId="0" borderId="43" xfId="0" applyNumberFormat="1" applyFont="1" applyBorder="1" applyAlignment="1">
      <alignment vertical="center"/>
    </xf>
    <xf numFmtId="174" fontId="28" fillId="0" borderId="48" xfId="0" applyNumberFormat="1" applyFont="1" applyBorder="1" applyAlignment="1">
      <alignment horizontal="center" vertical="center"/>
    </xf>
    <xf numFmtId="10" fontId="23" fillId="0" borderId="0" xfId="0" applyNumberFormat="1" applyFont="1" applyAlignment="1">
      <alignment/>
    </xf>
    <xf numFmtId="0" fontId="23" fillId="33" borderId="63" xfId="0" applyFont="1" applyFill="1" applyBorder="1" applyAlignment="1">
      <alignment horizontal="left" vertical="center"/>
    </xf>
    <xf numFmtId="171" fontId="33" fillId="0" borderId="64" xfId="0" applyNumberFormat="1" applyFont="1" applyBorder="1" applyAlignment="1">
      <alignment vertical="center"/>
    </xf>
    <xf numFmtId="171" fontId="34" fillId="0" borderId="65" xfId="0" applyNumberFormat="1" applyFont="1" applyFill="1" applyBorder="1" applyAlignment="1">
      <alignment vertical="center"/>
    </xf>
    <xf numFmtId="171" fontId="35" fillId="0" borderId="65" xfId="0" applyNumberFormat="1" applyFont="1" applyBorder="1" applyAlignment="1">
      <alignment vertical="center"/>
    </xf>
    <xf numFmtId="171" fontId="31" fillId="0" borderId="65" xfId="0" applyNumberFormat="1" applyFont="1" applyBorder="1" applyAlignment="1">
      <alignment vertical="center"/>
    </xf>
    <xf numFmtId="171" fontId="33" fillId="0" borderId="65" xfId="0" applyNumberFormat="1" applyFont="1" applyBorder="1" applyAlignment="1">
      <alignment vertical="center"/>
    </xf>
    <xf numFmtId="171" fontId="34" fillId="0" borderId="65" xfId="0" applyNumberFormat="1" applyFont="1" applyBorder="1" applyAlignment="1">
      <alignment vertical="center"/>
    </xf>
    <xf numFmtId="173" fontId="34" fillId="0" borderId="65" xfId="0" applyNumberFormat="1" applyFont="1" applyBorder="1" applyAlignment="1">
      <alignment vertical="center"/>
    </xf>
    <xf numFmtId="174" fontId="33" fillId="0" borderId="65" xfId="0" applyNumberFormat="1" applyFont="1" applyBorder="1" applyAlignment="1">
      <alignment vertical="center"/>
    </xf>
    <xf numFmtId="174" fontId="34" fillId="0" borderId="65" xfId="0" applyNumberFormat="1" applyFont="1" applyBorder="1" applyAlignment="1">
      <alignment vertical="center"/>
    </xf>
    <xf numFmtId="174" fontId="35" fillId="0" borderId="65" xfId="0" applyNumberFormat="1" applyFont="1" applyBorder="1" applyAlignment="1">
      <alignment vertical="center"/>
    </xf>
    <xf numFmtId="0" fontId="23" fillId="33" borderId="66" xfId="0" applyFont="1" applyFill="1" applyBorder="1" applyAlignment="1">
      <alignment vertical="center"/>
    </xf>
    <xf numFmtId="171" fontId="33" fillId="0" borderId="67" xfId="0" applyNumberFormat="1" applyFont="1" applyBorder="1" applyAlignment="1">
      <alignment vertical="center"/>
    </xf>
    <xf numFmtId="173" fontId="34" fillId="0" borderId="68" xfId="0" applyNumberFormat="1" applyFont="1" applyBorder="1" applyAlignment="1">
      <alignment vertical="center"/>
    </xf>
    <xf numFmtId="172" fontId="35" fillId="0" borderId="68" xfId="0" applyNumberFormat="1" applyFont="1" applyBorder="1" applyAlignment="1">
      <alignment vertical="center"/>
    </xf>
    <xf numFmtId="171" fontId="31" fillId="0" borderId="68" xfId="0" applyNumberFormat="1" applyFont="1" applyBorder="1" applyAlignment="1">
      <alignment vertical="center"/>
    </xf>
    <xf numFmtId="171" fontId="33" fillId="0" borderId="68" xfId="0" applyNumberFormat="1" applyFont="1" applyBorder="1" applyAlignment="1">
      <alignment vertical="center"/>
    </xf>
    <xf numFmtId="171" fontId="35" fillId="0" borderId="68" xfId="0" applyNumberFormat="1" applyFont="1" applyBorder="1" applyAlignment="1">
      <alignment vertical="center"/>
    </xf>
    <xf numFmtId="174" fontId="33" fillId="0" borderId="68" xfId="0" applyNumberFormat="1" applyFont="1" applyBorder="1" applyAlignment="1">
      <alignment vertical="center"/>
    </xf>
    <xf numFmtId="174" fontId="34" fillId="0" borderId="68" xfId="0" applyNumberFormat="1" applyFont="1" applyBorder="1" applyAlignment="1">
      <alignment vertical="center"/>
    </xf>
    <xf numFmtId="174" fontId="35" fillId="0" borderId="68" xfId="0" applyNumberFormat="1" applyFont="1" applyBorder="1" applyAlignment="1">
      <alignment vertical="center"/>
    </xf>
    <xf numFmtId="171" fontId="33" fillId="0" borderId="67" xfId="0" applyNumberFormat="1" applyFont="1" applyFill="1" applyBorder="1" applyAlignment="1">
      <alignment vertical="center"/>
    </xf>
    <xf numFmtId="173" fontId="34" fillId="0" borderId="68" xfId="0" applyNumberFormat="1" applyFont="1" applyFill="1" applyBorder="1" applyAlignment="1">
      <alignment vertical="center"/>
    </xf>
    <xf numFmtId="172" fontId="35" fillId="0" borderId="68" xfId="0" applyNumberFormat="1" applyFont="1" applyFill="1" applyBorder="1" applyAlignment="1">
      <alignment vertical="center"/>
    </xf>
    <xf numFmtId="171" fontId="31" fillId="0" borderId="68" xfId="0" applyNumberFormat="1" applyFont="1" applyFill="1" applyBorder="1" applyAlignment="1">
      <alignment vertical="center"/>
    </xf>
    <xf numFmtId="171" fontId="33" fillId="0" borderId="68" xfId="0" applyNumberFormat="1" applyFont="1" applyFill="1" applyBorder="1" applyAlignment="1">
      <alignment vertical="center"/>
    </xf>
    <xf numFmtId="171" fontId="35" fillId="0" borderId="68" xfId="0" applyNumberFormat="1" applyFont="1" applyFill="1" applyBorder="1" applyAlignment="1">
      <alignment vertical="center"/>
    </xf>
    <xf numFmtId="0" fontId="23" fillId="33" borderId="69" xfId="0" applyFont="1" applyFill="1" applyBorder="1" applyAlignment="1">
      <alignment vertical="center"/>
    </xf>
    <xf numFmtId="171" fontId="33" fillId="0" borderId="70" xfId="0" applyNumberFormat="1" applyFont="1" applyBorder="1" applyAlignment="1">
      <alignment vertical="center"/>
    </xf>
    <xf numFmtId="173" fontId="34" fillId="0" borderId="71" xfId="0" applyNumberFormat="1" applyFont="1" applyBorder="1" applyAlignment="1">
      <alignment vertical="center"/>
    </xf>
    <xf numFmtId="172" fontId="35" fillId="0" borderId="71" xfId="0" applyNumberFormat="1" applyFont="1" applyBorder="1" applyAlignment="1">
      <alignment vertical="center"/>
    </xf>
    <xf numFmtId="171" fontId="31" fillId="0" borderId="71" xfId="0" applyNumberFormat="1" applyFont="1" applyBorder="1" applyAlignment="1">
      <alignment vertical="center"/>
    </xf>
    <xf numFmtId="171" fontId="33" fillId="0" borderId="71" xfId="0" applyNumberFormat="1" applyFont="1" applyFill="1" applyBorder="1" applyAlignment="1">
      <alignment vertical="center"/>
    </xf>
    <xf numFmtId="173" fontId="34" fillId="0" borderId="71" xfId="0" applyNumberFormat="1" applyFont="1" applyFill="1" applyBorder="1" applyAlignment="1">
      <alignment vertical="center"/>
    </xf>
    <xf numFmtId="171" fontId="35" fillId="0" borderId="71" xfId="0" applyNumberFormat="1" applyFont="1" applyFill="1" applyBorder="1" applyAlignment="1">
      <alignment vertical="center"/>
    </xf>
    <xf numFmtId="171" fontId="33" fillId="0" borderId="71" xfId="0" applyNumberFormat="1" applyFont="1" applyBorder="1" applyAlignment="1">
      <alignment vertical="center"/>
    </xf>
    <xf numFmtId="171" fontId="35" fillId="0" borderId="71" xfId="0" applyNumberFormat="1" applyFont="1" applyBorder="1" applyAlignment="1">
      <alignment vertical="center"/>
    </xf>
    <xf numFmtId="174" fontId="33" fillId="0" borderId="71" xfId="0" applyNumberFormat="1" applyFont="1" applyBorder="1" applyAlignment="1">
      <alignment vertical="center"/>
    </xf>
    <xf numFmtId="174" fontId="34" fillId="0" borderId="71" xfId="0" applyNumberFormat="1" applyFont="1" applyBorder="1" applyAlignment="1">
      <alignment vertical="center"/>
    </xf>
    <xf numFmtId="174" fontId="35" fillId="0" borderId="71" xfId="0" applyNumberFormat="1" applyFont="1" applyBorder="1" applyAlignment="1">
      <alignment vertical="center"/>
    </xf>
    <xf numFmtId="171" fontId="28" fillId="0" borderId="72" xfId="0" applyNumberFormat="1" applyFont="1" applyBorder="1" applyAlignment="1">
      <alignment horizontal="center" vertical="center"/>
    </xf>
    <xf numFmtId="173" fontId="29" fillId="0" borderId="73" xfId="0" applyNumberFormat="1" applyFont="1" applyBorder="1" applyAlignment="1">
      <alignment horizontal="center" vertical="center"/>
    </xf>
    <xf numFmtId="172" fontId="30" fillId="0" borderId="73" xfId="0" applyNumberFormat="1" applyFont="1" applyBorder="1" applyAlignment="1">
      <alignment horizontal="center" vertical="center"/>
    </xf>
    <xf numFmtId="171" fontId="31" fillId="0" borderId="73" xfId="0" applyNumberFormat="1" applyFont="1" applyBorder="1" applyAlignment="1">
      <alignment horizontal="center" vertical="center"/>
    </xf>
    <xf numFmtId="171" fontId="28" fillId="0" borderId="73" xfId="0" applyNumberFormat="1" applyFont="1" applyBorder="1" applyAlignment="1">
      <alignment vertical="center"/>
    </xf>
    <xf numFmtId="171" fontId="30" fillId="0" borderId="73" xfId="0" applyNumberFormat="1" applyFont="1" applyBorder="1" applyAlignment="1">
      <alignment horizontal="center" vertical="center"/>
    </xf>
    <xf numFmtId="171" fontId="28" fillId="0" borderId="73" xfId="0" applyNumberFormat="1" applyFont="1" applyBorder="1" applyAlignment="1">
      <alignment horizontal="center" vertical="center"/>
    </xf>
    <xf numFmtId="174" fontId="28" fillId="0" borderId="73" xfId="0" applyNumberFormat="1" applyFont="1" applyBorder="1" applyAlignment="1">
      <alignment horizontal="center" vertical="center"/>
    </xf>
    <xf numFmtId="174" fontId="29" fillId="0" borderId="73" xfId="0" applyNumberFormat="1" applyFont="1" applyBorder="1" applyAlignment="1">
      <alignment vertical="center"/>
    </xf>
    <xf numFmtId="174" fontId="30" fillId="0" borderId="74" xfId="0" applyNumberFormat="1" applyFont="1" applyBorder="1" applyAlignment="1">
      <alignment vertical="center"/>
    </xf>
    <xf numFmtId="171" fontId="36" fillId="0" borderId="67" xfId="0" applyNumberFormat="1" applyFont="1" applyFill="1" applyBorder="1" applyAlignment="1">
      <alignment vertical="center"/>
    </xf>
    <xf numFmtId="0" fontId="37" fillId="35" borderId="0" xfId="0" applyFont="1" applyFill="1" applyBorder="1" applyAlignment="1">
      <alignment horizontal="center" vertical="center" textRotation="90"/>
    </xf>
    <xf numFmtId="0" fontId="25" fillId="35" borderId="0" xfId="0" applyFont="1" applyFill="1" applyBorder="1" applyAlignment="1">
      <alignment horizontal="center" vertical="center"/>
    </xf>
    <xf numFmtId="171" fontId="28" fillId="35" borderId="0" xfId="0" applyNumberFormat="1" applyFont="1" applyFill="1" applyBorder="1" applyAlignment="1">
      <alignment horizontal="center" vertical="center"/>
    </xf>
    <xf numFmtId="173" fontId="29" fillId="35" borderId="0" xfId="0" applyNumberFormat="1" applyFont="1" applyFill="1" applyBorder="1" applyAlignment="1">
      <alignment horizontal="center" vertical="center"/>
    </xf>
    <xf numFmtId="172" fontId="30" fillId="35" borderId="0" xfId="0" applyNumberFormat="1" applyFont="1" applyFill="1" applyBorder="1" applyAlignment="1">
      <alignment horizontal="center" vertical="center"/>
    </xf>
    <xf numFmtId="171" fontId="31" fillId="35" borderId="0" xfId="0" applyNumberFormat="1" applyFont="1" applyFill="1" applyBorder="1" applyAlignment="1">
      <alignment horizontal="center" vertical="center"/>
    </xf>
    <xf numFmtId="171" fontId="28" fillId="35" borderId="0" xfId="0" applyNumberFormat="1" applyFont="1" applyFill="1" applyBorder="1" applyAlignment="1">
      <alignment vertical="center"/>
    </xf>
    <xf numFmtId="171" fontId="30" fillId="35" borderId="0" xfId="0" applyNumberFormat="1" applyFont="1" applyFill="1" applyBorder="1" applyAlignment="1">
      <alignment horizontal="center" vertical="center"/>
    </xf>
    <xf numFmtId="174" fontId="28" fillId="35" borderId="0" xfId="0" applyNumberFormat="1" applyFont="1" applyFill="1" applyBorder="1" applyAlignment="1">
      <alignment horizontal="center" vertical="center"/>
    </xf>
    <xf numFmtId="174" fontId="29" fillId="35" borderId="0" xfId="0" applyNumberFormat="1" applyFont="1" applyFill="1" applyBorder="1" applyAlignment="1">
      <alignment vertical="center"/>
    </xf>
    <xf numFmtId="174" fontId="30" fillId="35" borderId="0" xfId="0" applyNumberFormat="1" applyFont="1" applyFill="1" applyBorder="1" applyAlignment="1">
      <alignment vertical="center"/>
    </xf>
    <xf numFmtId="10" fontId="23" fillId="35" borderId="0" xfId="0" applyNumberFormat="1" applyFont="1" applyFill="1" applyAlignment="1">
      <alignment/>
    </xf>
    <xf numFmtId="0" fontId="23" fillId="35" borderId="0" xfId="0" applyFont="1" applyFill="1" applyAlignment="1">
      <alignment/>
    </xf>
    <xf numFmtId="0" fontId="23" fillId="33" borderId="10" xfId="0" applyFont="1" applyFill="1" applyBorder="1" applyAlignment="1">
      <alignment horizontal="left" vertical="center"/>
    </xf>
    <xf numFmtId="171" fontId="33" fillId="0" borderId="75" xfId="0" applyNumberFormat="1" applyFont="1" applyBorder="1" applyAlignment="1">
      <alignment vertical="center"/>
    </xf>
    <xf numFmtId="171" fontId="34" fillId="0" borderId="76" xfId="0" applyNumberFormat="1" applyFont="1" applyFill="1" applyBorder="1" applyAlignment="1">
      <alignment vertical="center"/>
    </xf>
    <xf numFmtId="171" fontId="35" fillId="0" borderId="76" xfId="0" applyNumberFormat="1" applyFont="1" applyBorder="1" applyAlignment="1">
      <alignment vertical="center"/>
    </xf>
    <xf numFmtId="171" fontId="31" fillId="0" borderId="76" xfId="0" applyNumberFormat="1" applyFont="1" applyBorder="1" applyAlignment="1">
      <alignment vertical="center"/>
    </xf>
    <xf numFmtId="171" fontId="33" fillId="0" borderId="76" xfId="0" applyNumberFormat="1" applyFont="1" applyBorder="1" applyAlignment="1">
      <alignment vertical="center"/>
    </xf>
    <xf numFmtId="171" fontId="34" fillId="0" borderId="76" xfId="0" applyNumberFormat="1" applyFont="1" applyBorder="1" applyAlignment="1">
      <alignment vertical="center"/>
    </xf>
    <xf numFmtId="173" fontId="34" fillId="0" borderId="76" xfId="0" applyNumberFormat="1" applyFont="1" applyBorder="1" applyAlignment="1">
      <alignment vertical="center"/>
    </xf>
    <xf numFmtId="174" fontId="33" fillId="0" borderId="76" xfId="0" applyNumberFormat="1" applyFont="1" applyBorder="1" applyAlignment="1">
      <alignment vertical="center"/>
    </xf>
    <xf numFmtId="174" fontId="34" fillId="0" borderId="76" xfId="0" applyNumberFormat="1" applyFont="1" applyBorder="1" applyAlignment="1">
      <alignment vertical="center"/>
    </xf>
    <xf numFmtId="174" fontId="35" fillId="0" borderId="16" xfId="0" applyNumberFormat="1" applyFont="1" applyBorder="1" applyAlignment="1">
      <alignment vertical="center"/>
    </xf>
    <xf numFmtId="0" fontId="23" fillId="33" borderId="77" xfId="0" applyFont="1" applyFill="1" applyBorder="1" applyAlignment="1">
      <alignment vertical="center"/>
    </xf>
    <xf numFmtId="174" fontId="35" fillId="0" borderId="78" xfId="0" applyNumberFormat="1" applyFont="1" applyBorder="1" applyAlignment="1">
      <alignment vertical="center"/>
    </xf>
    <xf numFmtId="0" fontId="23" fillId="33" borderId="79" xfId="0" applyFont="1" applyFill="1" applyBorder="1" applyAlignment="1">
      <alignment vertical="center"/>
    </xf>
    <xf numFmtId="171" fontId="33" fillId="0" borderId="80" xfId="0" applyNumberFormat="1" applyFont="1" applyBorder="1" applyAlignment="1">
      <alignment vertical="center"/>
    </xf>
    <xf numFmtId="173" fontId="34" fillId="0" borderId="81" xfId="0" applyNumberFormat="1" applyFont="1" applyBorder="1" applyAlignment="1">
      <alignment vertical="center"/>
    </xf>
    <xf numFmtId="172" fontId="35" fillId="0" borderId="81" xfId="0" applyNumberFormat="1" applyFont="1" applyBorder="1" applyAlignment="1">
      <alignment vertical="center"/>
    </xf>
    <xf numFmtId="171" fontId="31" fillId="0" borderId="81" xfId="0" applyNumberFormat="1" applyFont="1" applyBorder="1" applyAlignment="1">
      <alignment vertical="center"/>
    </xf>
    <xf numFmtId="171" fontId="33" fillId="0" borderId="81" xfId="0" applyNumberFormat="1" applyFont="1" applyFill="1" applyBorder="1" applyAlignment="1">
      <alignment vertical="center"/>
    </xf>
    <xf numFmtId="173" fontId="34" fillId="0" borderId="81" xfId="0" applyNumberFormat="1" applyFont="1" applyFill="1" applyBorder="1" applyAlignment="1">
      <alignment vertical="center"/>
    </xf>
    <xf numFmtId="171" fontId="35" fillId="0" borderId="81" xfId="0" applyNumberFormat="1" applyFont="1" applyFill="1" applyBorder="1" applyAlignment="1">
      <alignment vertical="center"/>
    </xf>
    <xf numFmtId="171" fontId="33" fillId="0" borderId="81" xfId="0" applyNumberFormat="1" applyFont="1" applyBorder="1" applyAlignment="1">
      <alignment vertical="center"/>
    </xf>
    <xf numFmtId="171" fontId="35" fillId="0" borderId="81" xfId="0" applyNumberFormat="1" applyFont="1" applyBorder="1" applyAlignment="1">
      <alignment vertical="center"/>
    </xf>
    <xf numFmtId="174" fontId="33" fillId="0" borderId="81" xfId="0" applyNumberFormat="1" applyFont="1" applyBorder="1" applyAlignment="1">
      <alignment vertical="center"/>
    </xf>
    <xf numFmtId="174" fontId="34" fillId="0" borderId="81" xfId="0" applyNumberFormat="1" applyFont="1" applyBorder="1" applyAlignment="1">
      <alignment vertical="center"/>
    </xf>
    <xf numFmtId="174" fontId="35" fillId="0" borderId="82" xfId="0" applyNumberFormat="1" applyFont="1" applyBorder="1" applyAlignment="1">
      <alignment vertical="center"/>
    </xf>
    <xf numFmtId="0" fontId="29" fillId="33" borderId="83" xfId="0" applyFont="1" applyFill="1" applyBorder="1" applyAlignment="1">
      <alignment horizontal="center" vertical="center"/>
    </xf>
    <xf numFmtId="0" fontId="30" fillId="33" borderId="84" xfId="0" applyFont="1" applyFill="1" applyBorder="1" applyAlignment="1">
      <alignment horizontal="center" vertical="center"/>
    </xf>
    <xf numFmtId="174" fontId="28" fillId="0" borderId="85" xfId="0" applyNumberFormat="1" applyFont="1" applyFill="1" applyBorder="1" applyAlignment="1">
      <alignment vertical="center"/>
    </xf>
    <xf numFmtId="174" fontId="29" fillId="0" borderId="33" xfId="0" applyNumberFormat="1" applyFont="1" applyFill="1" applyBorder="1" applyAlignment="1">
      <alignment vertical="center"/>
    </xf>
    <xf numFmtId="174" fontId="30" fillId="0" borderId="86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69" fillId="0" borderId="87" xfId="0" applyFont="1" applyFill="1" applyBorder="1" applyAlignment="1">
      <alignment horizontal="center" vertical="center" wrapText="1"/>
    </xf>
    <xf numFmtId="3" fontId="39" fillId="0" borderId="87" xfId="0" applyNumberFormat="1" applyFont="1" applyBorder="1" applyAlignment="1">
      <alignment vertical="center"/>
    </xf>
    <xf numFmtId="3" fontId="31" fillId="0" borderId="87" xfId="0" applyNumberFormat="1" applyFont="1" applyBorder="1" applyAlignment="1">
      <alignment vertical="center"/>
    </xf>
    <xf numFmtId="10" fontId="39" fillId="0" borderId="87" xfId="0" applyNumberFormat="1" applyFont="1" applyBorder="1" applyAlignment="1">
      <alignment vertical="center"/>
    </xf>
    <xf numFmtId="10" fontId="31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8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2" fillId="33" borderId="88" xfId="0" applyFont="1" applyFill="1" applyBorder="1" applyAlignment="1">
      <alignment horizontal="center" vertical="center"/>
    </xf>
    <xf numFmtId="171" fontId="40" fillId="0" borderId="89" xfId="0" applyNumberFormat="1" applyFont="1" applyFill="1" applyBorder="1" applyAlignment="1">
      <alignment horizontal="right"/>
    </xf>
    <xf numFmtId="171" fontId="41" fillId="0" borderId="61" xfId="0" applyNumberFormat="1" applyFont="1" applyFill="1" applyBorder="1" applyAlignment="1">
      <alignment horizontal="right"/>
    </xf>
    <xf numFmtId="171" fontId="27" fillId="0" borderId="90" xfId="0" applyNumberFormat="1" applyFont="1" applyFill="1" applyBorder="1" applyAlignment="1">
      <alignment horizontal="right"/>
    </xf>
    <xf numFmtId="173" fontId="42" fillId="0" borderId="61" xfId="0" applyNumberFormat="1" applyFont="1" applyFill="1" applyBorder="1" applyAlignment="1">
      <alignment horizontal="right"/>
    </xf>
    <xf numFmtId="174" fontId="28" fillId="0" borderId="89" xfId="0" applyNumberFormat="1" applyFont="1" applyFill="1" applyBorder="1" applyAlignment="1">
      <alignment vertical="center"/>
    </xf>
    <xf numFmtId="174" fontId="29" fillId="0" borderId="61" xfId="0" applyNumberFormat="1" applyFont="1" applyFill="1" applyBorder="1" applyAlignment="1">
      <alignment vertical="center"/>
    </xf>
    <xf numFmtId="174" fontId="30" fillId="0" borderId="90" xfId="0" applyNumberFormat="1" applyFont="1" applyFill="1" applyBorder="1" applyAlignment="1">
      <alignment vertical="center"/>
    </xf>
    <xf numFmtId="171" fontId="40" fillId="0" borderId="85" xfId="0" applyNumberFormat="1" applyFont="1" applyFill="1" applyBorder="1" applyAlignment="1">
      <alignment horizontal="right"/>
    </xf>
    <xf numFmtId="171" fontId="41" fillId="0" borderId="33" xfId="0" applyNumberFormat="1" applyFont="1" applyFill="1" applyBorder="1" applyAlignment="1">
      <alignment horizontal="right"/>
    </xf>
    <xf numFmtId="171" fontId="27" fillId="0" borderId="86" xfId="0" applyNumberFormat="1" applyFont="1" applyFill="1" applyBorder="1" applyAlignment="1">
      <alignment horizontal="right"/>
    </xf>
    <xf numFmtId="173" fontId="42" fillId="0" borderId="33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10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4" fontId="28" fillId="0" borderId="91" xfId="0" applyNumberFormat="1" applyFont="1" applyFill="1" applyBorder="1" applyAlignment="1">
      <alignment vertical="center"/>
    </xf>
    <xf numFmtId="174" fontId="29" fillId="0" borderId="40" xfId="0" applyNumberFormat="1" applyFont="1" applyFill="1" applyBorder="1" applyAlignment="1">
      <alignment vertical="center"/>
    </xf>
    <xf numFmtId="174" fontId="30" fillId="0" borderId="92" xfId="0" applyNumberFormat="1" applyFont="1" applyFill="1" applyBorder="1" applyAlignment="1">
      <alignment vertical="center"/>
    </xf>
    <xf numFmtId="171" fontId="27" fillId="0" borderId="93" xfId="0" applyNumberFormat="1" applyFont="1" applyFill="1" applyBorder="1" applyAlignment="1">
      <alignment horizontal="right"/>
    </xf>
    <xf numFmtId="171" fontId="33" fillId="0" borderId="67" xfId="0" applyNumberFormat="1" applyFont="1" applyFill="1" applyBorder="1" applyAlignment="1">
      <alignment vertical="center"/>
    </xf>
    <xf numFmtId="173" fontId="34" fillId="0" borderId="68" xfId="0" applyNumberFormat="1" applyFont="1" applyFill="1" applyBorder="1" applyAlignment="1">
      <alignment vertical="center"/>
    </xf>
    <xf numFmtId="172" fontId="35" fillId="0" borderId="68" xfId="0" applyNumberFormat="1" applyFont="1" applyFill="1" applyBorder="1" applyAlignment="1">
      <alignment vertical="center"/>
    </xf>
    <xf numFmtId="171" fontId="33" fillId="0" borderId="68" xfId="0" applyNumberFormat="1" applyFont="1" applyFill="1" applyBorder="1" applyAlignment="1">
      <alignment vertical="center"/>
    </xf>
    <xf numFmtId="171" fontId="35" fillId="0" borderId="68" xfId="0" applyNumberFormat="1" applyFont="1" applyFill="1" applyBorder="1" applyAlignment="1">
      <alignment vertical="center"/>
    </xf>
    <xf numFmtId="171" fontId="28" fillId="0" borderId="0" xfId="0" applyNumberFormat="1" applyFont="1" applyBorder="1" applyAlignment="1">
      <alignment horizontal="center" vertical="center"/>
    </xf>
    <xf numFmtId="173" fontId="29" fillId="0" borderId="0" xfId="0" applyNumberFormat="1" applyFont="1" applyBorder="1" applyAlignment="1">
      <alignment horizontal="center" vertical="center"/>
    </xf>
    <xf numFmtId="172" fontId="30" fillId="0" borderId="0" xfId="0" applyNumberFormat="1" applyFont="1" applyBorder="1" applyAlignment="1">
      <alignment horizontal="center" vertical="center"/>
    </xf>
    <xf numFmtId="171" fontId="31" fillId="0" borderId="0" xfId="0" applyNumberFormat="1" applyFont="1" applyBorder="1" applyAlignment="1">
      <alignment horizontal="center" vertical="center"/>
    </xf>
    <xf numFmtId="171" fontId="28" fillId="0" borderId="0" xfId="0" applyNumberFormat="1" applyFont="1" applyBorder="1" applyAlignment="1">
      <alignment vertical="center"/>
    </xf>
    <xf numFmtId="171" fontId="30" fillId="0" borderId="0" xfId="0" applyNumberFormat="1" applyFont="1" applyBorder="1" applyAlignment="1">
      <alignment horizontal="center" vertical="center"/>
    </xf>
    <xf numFmtId="174" fontId="28" fillId="0" borderId="0" xfId="0" applyNumberFormat="1" applyFont="1" applyBorder="1" applyAlignment="1">
      <alignment horizontal="center" vertical="center"/>
    </xf>
    <xf numFmtId="174" fontId="29" fillId="0" borderId="0" xfId="0" applyNumberFormat="1" applyFont="1" applyBorder="1" applyAlignment="1">
      <alignment vertical="center"/>
    </xf>
    <xf numFmtId="174" fontId="30" fillId="0" borderId="0" xfId="0" applyNumberFormat="1" applyFont="1" applyBorder="1" applyAlignment="1">
      <alignment vertical="center"/>
    </xf>
    <xf numFmtId="0" fontId="23" fillId="33" borderId="11" xfId="0" applyFont="1" applyFill="1" applyBorder="1" applyAlignment="1">
      <alignment horizontal="left" vertical="center"/>
    </xf>
    <xf numFmtId="0" fontId="23" fillId="33" borderId="94" xfId="0" applyFont="1" applyFill="1" applyBorder="1" applyAlignment="1">
      <alignment vertical="center"/>
    </xf>
    <xf numFmtId="171" fontId="27" fillId="0" borderId="92" xfId="0" applyNumberFormat="1" applyFont="1" applyFill="1" applyBorder="1" applyAlignment="1">
      <alignment horizontal="right"/>
    </xf>
    <xf numFmtId="171" fontId="27" fillId="0" borderId="36" xfId="0" applyNumberFormat="1" applyFont="1" applyFill="1" applyBorder="1" applyAlignment="1">
      <alignment horizontal="right"/>
    </xf>
    <xf numFmtId="171" fontId="41" fillId="0" borderId="36" xfId="0" applyNumberFormat="1" applyFont="1" applyFill="1" applyBorder="1" applyAlignment="1">
      <alignment horizontal="right"/>
    </xf>
    <xf numFmtId="171" fontId="40" fillId="0" borderId="29" xfId="0" applyNumberFormat="1" applyFont="1" applyFill="1" applyBorder="1" applyAlignment="1">
      <alignment horizontal="right"/>
    </xf>
    <xf numFmtId="171" fontId="27" fillId="0" borderId="28" xfId="0" applyNumberFormat="1" applyFont="1" applyFill="1" applyBorder="1" applyAlignment="1">
      <alignment horizontal="right"/>
    </xf>
    <xf numFmtId="0" fontId="25" fillId="34" borderId="95" xfId="0" applyFont="1" applyFill="1" applyBorder="1" applyAlignment="1">
      <alignment horizontal="center" vertical="center"/>
    </xf>
    <xf numFmtId="171" fontId="28" fillId="0" borderId="75" xfId="0" applyNumberFormat="1" applyFont="1" applyBorder="1" applyAlignment="1">
      <alignment horizontal="center" vertical="center"/>
    </xf>
    <xf numFmtId="173" fontId="29" fillId="0" borderId="76" xfId="0" applyNumberFormat="1" applyFont="1" applyBorder="1" applyAlignment="1">
      <alignment horizontal="center" vertical="center"/>
    </xf>
    <xf numFmtId="172" fontId="30" fillId="0" borderId="76" xfId="0" applyNumberFormat="1" applyFont="1" applyBorder="1" applyAlignment="1">
      <alignment horizontal="center" vertical="center"/>
    </xf>
    <xf numFmtId="171" fontId="31" fillId="0" borderId="76" xfId="0" applyNumberFormat="1" applyFont="1" applyBorder="1" applyAlignment="1">
      <alignment horizontal="center" vertical="center"/>
    </xf>
    <xf numFmtId="171" fontId="28" fillId="0" borderId="76" xfId="0" applyNumberFormat="1" applyFont="1" applyBorder="1" applyAlignment="1">
      <alignment vertical="center"/>
    </xf>
    <xf numFmtId="171" fontId="30" fillId="0" borderId="76" xfId="0" applyNumberFormat="1" applyFont="1" applyBorder="1" applyAlignment="1">
      <alignment horizontal="center" vertical="center"/>
    </xf>
    <xf numFmtId="171" fontId="28" fillId="0" borderId="76" xfId="0" applyNumberFormat="1" applyFont="1" applyBorder="1" applyAlignment="1">
      <alignment horizontal="center" vertical="center"/>
    </xf>
    <xf numFmtId="174" fontId="28" fillId="0" borderId="76" xfId="0" applyNumberFormat="1" applyFont="1" applyBorder="1" applyAlignment="1">
      <alignment horizontal="center" vertical="center"/>
    </xf>
    <xf numFmtId="174" fontId="29" fillId="0" borderId="76" xfId="0" applyNumberFormat="1" applyFont="1" applyBorder="1" applyAlignment="1">
      <alignment vertical="center"/>
    </xf>
    <xf numFmtId="174" fontId="30" fillId="0" borderId="16" xfId="0" applyNumberFormat="1" applyFont="1" applyBorder="1" applyAlignment="1">
      <alignment vertical="center"/>
    </xf>
    <xf numFmtId="170" fontId="70" fillId="36" borderId="76" xfId="52" applyNumberFormat="1" applyFont="1" applyFill="1" applyBorder="1" applyAlignment="1">
      <alignment horizontal="center" vertical="center"/>
      <protection/>
    </xf>
    <xf numFmtId="175" fontId="70" fillId="36" borderId="81" xfId="52" applyNumberFormat="1" applyFont="1" applyFill="1" applyBorder="1" applyAlignment="1">
      <alignment horizontal="center" vertical="center"/>
      <protection/>
    </xf>
    <xf numFmtId="0" fontId="71" fillId="0" borderId="96" xfId="0" applyFont="1" applyFill="1" applyBorder="1" applyAlignment="1">
      <alignment horizontal="center" vertical="center" wrapText="1"/>
    </xf>
    <xf numFmtId="3" fontId="72" fillId="0" borderId="96" xfId="0" applyNumberFormat="1" applyFont="1" applyFill="1" applyBorder="1" applyAlignment="1">
      <alignment horizontal="center" vertical="center"/>
    </xf>
    <xf numFmtId="174" fontId="72" fillId="0" borderId="96" xfId="0" applyNumberFormat="1" applyFont="1" applyFill="1" applyBorder="1" applyAlignment="1">
      <alignment vertical="center"/>
    </xf>
    <xf numFmtId="174" fontId="34" fillId="0" borderId="97" xfId="0" applyNumberFormat="1" applyFont="1" applyBorder="1" applyAlignment="1">
      <alignment vertical="center"/>
    </xf>
    <xf numFmtId="170" fontId="46" fillId="0" borderId="98" xfId="0" applyNumberFormat="1" applyFont="1" applyFill="1" applyBorder="1" applyAlignment="1">
      <alignment horizontal="center" vertical="center"/>
    </xf>
    <xf numFmtId="169" fontId="46" fillId="37" borderId="99" xfId="0" applyNumberFormat="1" applyFont="1" applyFill="1" applyBorder="1" applyAlignment="1">
      <alignment horizontal="center" vertical="center"/>
    </xf>
    <xf numFmtId="170" fontId="46" fillId="0" borderId="100" xfId="0" applyNumberFormat="1" applyFont="1" applyFill="1" applyBorder="1" applyAlignment="1">
      <alignment horizontal="center" vertical="center"/>
    </xf>
    <xf numFmtId="171" fontId="40" fillId="0" borderId="91" xfId="0" applyNumberFormat="1" applyFont="1" applyFill="1" applyBorder="1" applyAlignment="1">
      <alignment horizontal="right"/>
    </xf>
    <xf numFmtId="173" fontId="42" fillId="0" borderId="40" xfId="0" applyNumberFormat="1" applyFont="1" applyFill="1" applyBorder="1" applyAlignment="1">
      <alignment horizontal="right"/>
    </xf>
    <xf numFmtId="171" fontId="41" fillId="0" borderId="43" xfId="0" applyNumberFormat="1" applyFont="1" applyFill="1" applyBorder="1" applyAlignment="1">
      <alignment horizontal="right"/>
    </xf>
    <xf numFmtId="174" fontId="28" fillId="0" borderId="101" xfId="0" applyNumberFormat="1" applyFont="1" applyFill="1" applyBorder="1" applyAlignment="1">
      <alignment vertical="center"/>
    </xf>
    <xf numFmtId="174" fontId="29" fillId="0" borderId="102" xfId="0" applyNumberFormat="1" applyFont="1" applyFill="1" applyBorder="1" applyAlignment="1">
      <alignment vertical="center"/>
    </xf>
    <xf numFmtId="174" fontId="30" fillId="0" borderId="103" xfId="0" applyNumberFormat="1" applyFont="1" applyFill="1" applyBorder="1" applyAlignment="1">
      <alignment vertical="center"/>
    </xf>
    <xf numFmtId="3" fontId="73" fillId="0" borderId="104" xfId="0" applyNumberFormat="1" applyFont="1" applyFill="1" applyBorder="1" applyAlignment="1">
      <alignment horizontal="right" vertical="center"/>
    </xf>
    <xf numFmtId="171" fontId="41" fillId="0" borderId="40" xfId="0" applyNumberFormat="1" applyFont="1" applyFill="1" applyBorder="1" applyAlignment="1">
      <alignment horizontal="right"/>
    </xf>
    <xf numFmtId="0" fontId="48" fillId="13" borderId="105" xfId="0" applyFont="1" applyFill="1" applyBorder="1" applyAlignment="1">
      <alignment horizontal="center" vertical="center" wrapText="1"/>
    </xf>
    <xf numFmtId="0" fontId="48" fillId="13" borderId="106" xfId="0" applyFont="1" applyFill="1" applyBorder="1" applyAlignment="1">
      <alignment horizontal="center" vertical="center" wrapText="1"/>
    </xf>
    <xf numFmtId="0" fontId="48" fillId="13" borderId="107" xfId="0" applyFont="1" applyFill="1" applyBorder="1" applyAlignment="1">
      <alignment horizontal="center" vertical="center" wrapText="1"/>
    </xf>
    <xf numFmtId="0" fontId="48" fillId="13" borderId="108" xfId="0" applyFont="1" applyFill="1" applyBorder="1" applyAlignment="1">
      <alignment horizontal="center" vertical="center" wrapText="1"/>
    </xf>
    <xf numFmtId="0" fontId="24" fillId="38" borderId="66" xfId="0" applyFont="1" applyFill="1" applyBorder="1" applyAlignment="1">
      <alignment horizontal="center" vertical="center" wrapText="1"/>
    </xf>
    <xf numFmtId="0" fontId="24" fillId="38" borderId="109" xfId="0" applyFont="1" applyFill="1" applyBorder="1" applyAlignment="1">
      <alignment horizontal="center" vertical="center" wrapText="1"/>
    </xf>
    <xf numFmtId="0" fontId="37" fillId="34" borderId="110" xfId="0" applyFont="1" applyFill="1" applyBorder="1" applyAlignment="1">
      <alignment horizontal="center" vertical="center" textRotation="90"/>
    </xf>
    <xf numFmtId="0" fontId="37" fillId="34" borderId="111" xfId="0" applyFont="1" applyFill="1" applyBorder="1" applyAlignment="1">
      <alignment horizontal="center" vertical="center" textRotation="90"/>
    </xf>
    <xf numFmtId="0" fontId="74" fillId="38" borderId="112" xfId="0" applyFont="1" applyFill="1" applyBorder="1" applyAlignment="1">
      <alignment horizontal="center" vertical="center" wrapText="1"/>
    </xf>
    <xf numFmtId="0" fontId="74" fillId="38" borderId="104" xfId="0" applyFont="1" applyFill="1" applyBorder="1" applyAlignment="1">
      <alignment horizontal="center" vertical="center" wrapText="1"/>
    </xf>
    <xf numFmtId="173" fontId="70" fillId="36" borderId="113" xfId="52" applyNumberFormat="1" applyFont="1" applyFill="1" applyBorder="1" applyAlignment="1">
      <alignment horizontal="center" vertical="center"/>
      <protection/>
    </xf>
    <xf numFmtId="173" fontId="70" fillId="36" borderId="114" xfId="52" applyNumberFormat="1" applyFont="1" applyFill="1" applyBorder="1" applyAlignment="1">
      <alignment horizontal="center" vertical="center"/>
      <protection/>
    </xf>
    <xf numFmtId="173" fontId="70" fillId="36" borderId="115" xfId="52" applyNumberFormat="1" applyFont="1" applyFill="1" applyBorder="1" applyAlignment="1">
      <alignment horizontal="center" vertical="center"/>
      <protection/>
    </xf>
    <xf numFmtId="173" fontId="70" fillId="36" borderId="116" xfId="52" applyNumberFormat="1" applyFont="1" applyFill="1" applyBorder="1" applyAlignment="1">
      <alignment horizontal="center" vertical="center"/>
      <protection/>
    </xf>
    <xf numFmtId="0" fontId="24" fillId="38" borderId="77" xfId="0" applyFont="1" applyFill="1" applyBorder="1" applyAlignment="1">
      <alignment horizontal="center" vertical="center"/>
    </xf>
    <xf numFmtId="0" fontId="24" fillId="38" borderId="109" xfId="0" applyFont="1" applyFill="1" applyBorder="1" applyAlignment="1">
      <alignment horizontal="center" vertical="center"/>
    </xf>
    <xf numFmtId="0" fontId="48" fillId="38" borderId="117" xfId="0" applyFont="1" applyFill="1" applyBorder="1" applyAlignment="1">
      <alignment horizontal="center" vertical="center" wrapText="1"/>
    </xf>
    <xf numFmtId="0" fontId="48" fillId="38" borderId="118" xfId="0" applyFont="1" applyFill="1" applyBorder="1" applyAlignment="1">
      <alignment horizontal="center" vertical="center" wrapText="1"/>
    </xf>
    <xf numFmtId="0" fontId="48" fillId="38" borderId="119" xfId="0" applyFont="1" applyFill="1" applyBorder="1" applyAlignment="1">
      <alignment horizontal="center" vertical="center" wrapText="1"/>
    </xf>
    <xf numFmtId="0" fontId="48" fillId="38" borderId="120" xfId="0" applyFont="1" applyFill="1" applyBorder="1" applyAlignment="1">
      <alignment horizontal="center" vertical="center" wrapText="1"/>
    </xf>
    <xf numFmtId="14" fontId="51" fillId="39" borderId="113" xfId="0" applyNumberFormat="1" applyFont="1" applyFill="1" applyBorder="1" applyAlignment="1">
      <alignment horizontal="center" vertical="center" wrapText="1"/>
    </xf>
    <xf numFmtId="14" fontId="51" fillId="39" borderId="121" xfId="0" applyNumberFormat="1" applyFont="1" applyFill="1" applyBorder="1" applyAlignment="1">
      <alignment horizontal="center" vertical="center" wrapText="1"/>
    </xf>
    <xf numFmtId="14" fontId="51" fillId="39" borderId="115" xfId="0" applyNumberFormat="1" applyFont="1" applyFill="1" applyBorder="1" applyAlignment="1">
      <alignment horizontal="center" vertical="center" wrapText="1"/>
    </xf>
    <xf numFmtId="14" fontId="51" fillId="39" borderId="122" xfId="0" applyNumberFormat="1" applyFont="1" applyFill="1" applyBorder="1" applyAlignment="1">
      <alignment horizontal="center" vertical="center" wrapText="1"/>
    </xf>
    <xf numFmtId="0" fontId="24" fillId="38" borderId="69" xfId="0" applyFont="1" applyFill="1" applyBorder="1" applyAlignment="1">
      <alignment horizontal="center" vertical="center" wrapText="1"/>
    </xf>
    <xf numFmtId="0" fontId="24" fillId="38" borderId="118" xfId="0" applyFont="1" applyFill="1" applyBorder="1" applyAlignment="1">
      <alignment horizontal="center" vertical="center" wrapText="1"/>
    </xf>
    <xf numFmtId="0" fontId="37" fillId="34" borderId="123" xfId="0" applyFont="1" applyFill="1" applyBorder="1" applyAlignment="1">
      <alignment horizontal="center" vertical="center" textRotation="90"/>
    </xf>
    <xf numFmtId="0" fontId="37" fillId="34" borderId="124" xfId="0" applyFont="1" applyFill="1" applyBorder="1" applyAlignment="1">
      <alignment horizontal="center" vertical="center" textRotation="90"/>
    </xf>
    <xf numFmtId="0" fontId="37" fillId="34" borderId="125" xfId="0" applyFont="1" applyFill="1" applyBorder="1" applyAlignment="1">
      <alignment horizontal="center" vertical="center" textRotation="90"/>
    </xf>
    <xf numFmtId="0" fontId="37" fillId="34" borderId="126" xfId="0" applyFont="1" applyFill="1" applyBorder="1" applyAlignment="1">
      <alignment horizontal="center" vertical="center" textRotation="90"/>
    </xf>
    <xf numFmtId="0" fontId="49" fillId="0" borderId="127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14" fontId="50" fillId="0" borderId="128" xfId="0" applyNumberFormat="1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9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4" fillId="38" borderId="95" xfId="0" applyFont="1" applyFill="1" applyBorder="1" applyAlignment="1">
      <alignment horizontal="center" vertical="center"/>
    </xf>
    <xf numFmtId="0" fontId="24" fillId="38" borderId="129" xfId="0" applyFont="1" applyFill="1" applyBorder="1" applyAlignment="1">
      <alignment horizontal="center"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Migliaia (0)_TELEFAX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Pourcentage 2" xfId="55"/>
    <cellStyle name="Pourcentage 2 2" xfId="56"/>
    <cellStyle name="Pourcentage 3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aluta (0)_1997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4</xdr:col>
      <xdr:colOff>361950</xdr:colOff>
      <xdr:row>0</xdr:row>
      <xdr:rowOff>866775</xdr:rowOff>
    </xdr:to>
    <xdr:pic>
      <xdr:nvPicPr>
        <xdr:cNvPr id="1" name="Picture 1" descr="LOGO GE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381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ndra\Traffico\FilePerPresentaz\Sandra\Traffico\TraffGrandiCat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!! NOTA !!!"/>
      <sheetName val="Frejus"/>
      <sheetName val="Settim-1e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3"/>
  <sheetViews>
    <sheetView tabSelected="1" zoomScaleSheetLayoutView="100" zoomScalePageLayoutView="0" workbookViewId="0" topLeftCell="A3">
      <pane ySplit="2" topLeftCell="A254" activePane="bottomLeft" state="frozen"/>
      <selection pane="topLeft" activeCell="D3" sqref="D3"/>
      <selection pane="bottomLeft" activeCell="I272" sqref="I272"/>
    </sheetView>
  </sheetViews>
  <sheetFormatPr defaultColWidth="9.140625" defaultRowHeight="12.75"/>
  <cols>
    <col min="1" max="1" width="3.7109375" style="1" customWidth="1"/>
    <col min="2" max="2" width="20.28125" style="2" customWidth="1"/>
    <col min="3" max="3" width="11.28125" style="2" customWidth="1"/>
    <col min="4" max="4" width="10.7109375" style="2" bestFit="1" customWidth="1"/>
    <col min="5" max="5" width="10.8515625" style="2" bestFit="1" customWidth="1"/>
    <col min="6" max="6" width="12.57421875" style="2" bestFit="1" customWidth="1"/>
    <col min="7" max="7" width="12.7109375" style="2" bestFit="1" customWidth="1"/>
    <col min="8" max="8" width="10.28125" style="2" customWidth="1"/>
    <col min="9" max="9" width="12.421875" style="2" bestFit="1" customWidth="1"/>
    <col min="10" max="10" width="13.57421875" style="2" bestFit="1" customWidth="1"/>
    <col min="11" max="11" width="10.8515625" style="2" bestFit="1" customWidth="1"/>
    <col min="12" max="12" width="11.00390625" style="2" customWidth="1"/>
    <col min="13" max="13" width="12.421875" style="2" bestFit="1" customWidth="1"/>
    <col min="14" max="14" width="13.28125" style="2" bestFit="1" customWidth="1"/>
    <col min="15" max="15" width="10.00390625" style="2" customWidth="1"/>
    <col min="16" max="16" width="9.28125" style="2" customWidth="1"/>
    <col min="17" max="17" width="9.57421875" style="2" customWidth="1"/>
    <col min="18" max="16384" width="9.140625" style="2" customWidth="1"/>
  </cols>
  <sheetData>
    <row r="1" ht="68.25" customHeight="1"/>
    <row r="2" spans="1:17" s="6" customFormat="1" ht="45" customHeight="1" thickBot="1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7.75" customHeight="1" thickBot="1">
      <c r="A3" s="332" t="s">
        <v>1</v>
      </c>
      <c r="B3" s="333"/>
      <c r="C3" s="7" t="s">
        <v>2</v>
      </c>
      <c r="D3" s="8"/>
      <c r="E3" s="9"/>
      <c r="F3" s="10"/>
      <c r="G3" s="11" t="s">
        <v>3</v>
      </c>
      <c r="H3" s="8"/>
      <c r="I3" s="9"/>
      <c r="J3" s="10"/>
      <c r="K3" s="11" t="s">
        <v>4</v>
      </c>
      <c r="L3" s="8"/>
      <c r="M3" s="9"/>
      <c r="N3" s="9"/>
      <c r="O3" s="12" t="s">
        <v>30</v>
      </c>
      <c r="P3" s="13"/>
      <c r="Q3" s="14"/>
    </row>
    <row r="4" spans="1:17" ht="33.75" customHeight="1" thickBot="1">
      <c r="A4" s="334">
        <f ca="1">TODAY()</f>
        <v>44204</v>
      </c>
      <c r="B4" s="335"/>
      <c r="C4" s="15" t="s">
        <v>5</v>
      </c>
      <c r="D4" s="16" t="s">
        <v>6</v>
      </c>
      <c r="E4" s="17" t="s">
        <v>7</v>
      </c>
      <c r="F4" s="18" t="s">
        <v>8</v>
      </c>
      <c r="G4" s="19" t="s">
        <v>5</v>
      </c>
      <c r="H4" s="16" t="s">
        <v>6</v>
      </c>
      <c r="I4" s="17" t="s">
        <v>7</v>
      </c>
      <c r="J4" s="18" t="s">
        <v>8</v>
      </c>
      <c r="K4" s="19" t="s">
        <v>5</v>
      </c>
      <c r="L4" s="16" t="s">
        <v>6</v>
      </c>
      <c r="M4" s="17" t="s">
        <v>7</v>
      </c>
      <c r="N4" s="20" t="s">
        <v>8</v>
      </c>
      <c r="O4" s="21" t="s">
        <v>5</v>
      </c>
      <c r="P4" s="22" t="s">
        <v>6</v>
      </c>
      <c r="Q4" s="23" t="s">
        <v>7</v>
      </c>
    </row>
    <row r="5" spans="1:17" ht="12" customHeight="1">
      <c r="A5" s="328">
        <v>1998</v>
      </c>
      <c r="B5" s="24" t="s">
        <v>9</v>
      </c>
      <c r="C5" s="25">
        <v>75863</v>
      </c>
      <c r="D5" s="26">
        <v>1580</v>
      </c>
      <c r="E5" s="27">
        <v>62389</v>
      </c>
      <c r="F5" s="28">
        <f aca="true" t="shared" si="0" ref="F5:F16">SUM(C5:E5)</f>
        <v>139832</v>
      </c>
      <c r="G5" s="29">
        <v>45122</v>
      </c>
      <c r="H5" s="26">
        <v>946</v>
      </c>
      <c r="I5" s="30">
        <v>66501</v>
      </c>
      <c r="J5" s="28">
        <f aca="true" t="shared" si="1" ref="J5:J16">SUM(G5:I5)</f>
        <v>112569</v>
      </c>
      <c r="K5" s="31">
        <f aca="true" t="shared" si="2" ref="K5:K16">C5+G5</f>
        <v>120985</v>
      </c>
      <c r="L5" s="32">
        <f aca="true" t="shared" si="3" ref="L5:L16">D5+H5</f>
        <v>2526</v>
      </c>
      <c r="M5" s="30">
        <f aca="true" t="shared" si="4" ref="M5:M16">E5+I5</f>
        <v>128890</v>
      </c>
      <c r="N5" s="33">
        <f aca="true" t="shared" si="5" ref="N5:N16">SUM(K5:M5)</f>
        <v>252401</v>
      </c>
      <c r="O5" s="34">
        <f aca="true" t="shared" si="6" ref="O5:O36">G5/K5</f>
        <v>0.37295532504029427</v>
      </c>
      <c r="P5" s="35">
        <f aca="true" t="shared" si="7" ref="P5:P36">H5/L5</f>
        <v>0.3745051464766429</v>
      </c>
      <c r="Q5" s="36">
        <f aca="true" t="shared" si="8" ref="Q5:Q36">I5/M5</f>
        <v>0.5159515866242532</v>
      </c>
    </row>
    <row r="6" spans="1:17" ht="12" customHeight="1">
      <c r="A6" s="329"/>
      <c r="B6" s="37" t="s">
        <v>10</v>
      </c>
      <c r="C6" s="38">
        <v>65824</v>
      </c>
      <c r="D6" s="39">
        <v>1825</v>
      </c>
      <c r="E6" s="40">
        <v>64668</v>
      </c>
      <c r="F6" s="41">
        <f t="shared" si="0"/>
        <v>132317</v>
      </c>
      <c r="G6" s="42">
        <v>38989</v>
      </c>
      <c r="H6" s="39">
        <v>1312</v>
      </c>
      <c r="I6" s="43">
        <v>67770</v>
      </c>
      <c r="J6" s="41">
        <f t="shared" si="1"/>
        <v>108071</v>
      </c>
      <c r="K6" s="44">
        <f t="shared" si="2"/>
        <v>104813</v>
      </c>
      <c r="L6" s="45">
        <f t="shared" si="3"/>
        <v>3137</v>
      </c>
      <c r="M6" s="43">
        <f t="shared" si="4"/>
        <v>132438</v>
      </c>
      <c r="N6" s="46">
        <f t="shared" si="5"/>
        <v>240388</v>
      </c>
      <c r="O6" s="34">
        <f t="shared" si="6"/>
        <v>0.3719862994094244</v>
      </c>
      <c r="P6" s="35">
        <f t="shared" si="7"/>
        <v>0.4182339815109978</v>
      </c>
      <c r="Q6" s="36">
        <f t="shared" si="8"/>
        <v>0.5117111403071626</v>
      </c>
    </row>
    <row r="7" spans="1:17" ht="12" customHeight="1">
      <c r="A7" s="329"/>
      <c r="B7" s="37" t="s">
        <v>11</v>
      </c>
      <c r="C7" s="38">
        <v>85766</v>
      </c>
      <c r="D7" s="39">
        <v>2935</v>
      </c>
      <c r="E7" s="40">
        <v>70289</v>
      </c>
      <c r="F7" s="41">
        <f t="shared" si="0"/>
        <v>158990</v>
      </c>
      <c r="G7" s="42">
        <v>44888</v>
      </c>
      <c r="H7" s="39">
        <v>1483</v>
      </c>
      <c r="I7" s="43">
        <v>73635</v>
      </c>
      <c r="J7" s="41">
        <f t="shared" si="1"/>
        <v>120006</v>
      </c>
      <c r="K7" s="44">
        <f t="shared" si="2"/>
        <v>130654</v>
      </c>
      <c r="L7" s="45">
        <f t="shared" si="3"/>
        <v>4418</v>
      </c>
      <c r="M7" s="43">
        <f t="shared" si="4"/>
        <v>143924</v>
      </c>
      <c r="N7" s="46">
        <f t="shared" si="5"/>
        <v>278996</v>
      </c>
      <c r="O7" s="34">
        <f t="shared" si="6"/>
        <v>0.34356391691031274</v>
      </c>
      <c r="P7" s="35">
        <f t="shared" si="7"/>
        <v>0.33567224988682665</v>
      </c>
      <c r="Q7" s="36">
        <f t="shared" si="8"/>
        <v>0.5116241905450098</v>
      </c>
    </row>
    <row r="8" spans="1:17" ht="12" customHeight="1">
      <c r="A8" s="329"/>
      <c r="B8" s="37" t="s">
        <v>12</v>
      </c>
      <c r="C8" s="38">
        <v>96266</v>
      </c>
      <c r="D8" s="39">
        <v>3379</v>
      </c>
      <c r="E8" s="40">
        <v>67052</v>
      </c>
      <c r="F8" s="41">
        <f t="shared" si="0"/>
        <v>166697</v>
      </c>
      <c r="G8" s="42">
        <v>53977</v>
      </c>
      <c r="H8" s="39">
        <v>1312</v>
      </c>
      <c r="I8" s="43">
        <v>70666</v>
      </c>
      <c r="J8" s="41">
        <f t="shared" si="1"/>
        <v>125955</v>
      </c>
      <c r="K8" s="44">
        <f t="shared" si="2"/>
        <v>150243</v>
      </c>
      <c r="L8" s="45">
        <f t="shared" si="3"/>
        <v>4691</v>
      </c>
      <c r="M8" s="43">
        <f t="shared" si="4"/>
        <v>137718</v>
      </c>
      <c r="N8" s="46">
        <f t="shared" si="5"/>
        <v>292652</v>
      </c>
      <c r="O8" s="34">
        <f t="shared" si="6"/>
        <v>0.3592646579208349</v>
      </c>
      <c r="P8" s="35">
        <f t="shared" si="7"/>
        <v>0.2796845022383287</v>
      </c>
      <c r="Q8" s="36">
        <f t="shared" si="8"/>
        <v>0.5131210154082981</v>
      </c>
    </row>
    <row r="9" spans="1:17" ht="12" customHeight="1">
      <c r="A9" s="329"/>
      <c r="B9" s="37" t="s">
        <v>13</v>
      </c>
      <c r="C9" s="38">
        <v>91400</v>
      </c>
      <c r="D9" s="39">
        <v>3471</v>
      </c>
      <c r="E9" s="40">
        <v>63362</v>
      </c>
      <c r="F9" s="41">
        <f t="shared" si="0"/>
        <v>158233</v>
      </c>
      <c r="G9" s="42">
        <v>50300</v>
      </c>
      <c r="H9" s="39">
        <v>1531</v>
      </c>
      <c r="I9" s="43">
        <v>64252</v>
      </c>
      <c r="J9" s="41">
        <f t="shared" si="1"/>
        <v>116083</v>
      </c>
      <c r="K9" s="44">
        <f t="shared" si="2"/>
        <v>141700</v>
      </c>
      <c r="L9" s="45">
        <f t="shared" si="3"/>
        <v>5002</v>
      </c>
      <c r="M9" s="43">
        <f t="shared" si="4"/>
        <v>127614</v>
      </c>
      <c r="N9" s="46">
        <f t="shared" si="5"/>
        <v>274316</v>
      </c>
      <c r="O9" s="34">
        <f t="shared" si="6"/>
        <v>0.3549752999294284</v>
      </c>
      <c r="P9" s="35">
        <f t="shared" si="7"/>
        <v>0.30607756897241106</v>
      </c>
      <c r="Q9" s="36">
        <f t="shared" si="8"/>
        <v>0.503487078220258</v>
      </c>
    </row>
    <row r="10" spans="1:17" ht="12" customHeight="1">
      <c r="A10" s="329"/>
      <c r="B10" s="37" t="s">
        <v>14</v>
      </c>
      <c r="C10" s="38">
        <v>81490</v>
      </c>
      <c r="D10" s="39">
        <v>2338</v>
      </c>
      <c r="E10" s="40">
        <v>69774</v>
      </c>
      <c r="F10" s="41">
        <f t="shared" si="0"/>
        <v>153602</v>
      </c>
      <c r="G10" s="42">
        <v>43829</v>
      </c>
      <c r="H10" s="39">
        <v>861</v>
      </c>
      <c r="I10" s="43">
        <v>69704</v>
      </c>
      <c r="J10" s="41">
        <f t="shared" si="1"/>
        <v>114394</v>
      </c>
      <c r="K10" s="44">
        <f t="shared" si="2"/>
        <v>125319</v>
      </c>
      <c r="L10" s="45">
        <f t="shared" si="3"/>
        <v>3199</v>
      </c>
      <c r="M10" s="43">
        <f t="shared" si="4"/>
        <v>139478</v>
      </c>
      <c r="N10" s="46">
        <f t="shared" si="5"/>
        <v>267996</v>
      </c>
      <c r="O10" s="34">
        <f t="shared" si="6"/>
        <v>0.3497394648856119</v>
      </c>
      <c r="P10" s="35">
        <f t="shared" si="7"/>
        <v>0.26914660831509846</v>
      </c>
      <c r="Q10" s="36">
        <f t="shared" si="8"/>
        <v>0.49974906436857425</v>
      </c>
    </row>
    <row r="11" spans="1:17" ht="12" customHeight="1">
      <c r="A11" s="329"/>
      <c r="B11" s="37" t="s">
        <v>15</v>
      </c>
      <c r="C11" s="38">
        <v>148816</v>
      </c>
      <c r="D11" s="39">
        <v>2704</v>
      </c>
      <c r="E11" s="40">
        <v>67958</v>
      </c>
      <c r="F11" s="41">
        <f t="shared" si="0"/>
        <v>219478</v>
      </c>
      <c r="G11" s="42">
        <v>69982</v>
      </c>
      <c r="H11" s="39">
        <v>648</v>
      </c>
      <c r="I11" s="43">
        <v>67256</v>
      </c>
      <c r="J11" s="41">
        <f t="shared" si="1"/>
        <v>137886</v>
      </c>
      <c r="K11" s="44">
        <f t="shared" si="2"/>
        <v>218798</v>
      </c>
      <c r="L11" s="45">
        <f t="shared" si="3"/>
        <v>3352</v>
      </c>
      <c r="M11" s="43">
        <f t="shared" si="4"/>
        <v>135214</v>
      </c>
      <c r="N11" s="46">
        <f t="shared" si="5"/>
        <v>357364</v>
      </c>
      <c r="O11" s="34">
        <f t="shared" si="6"/>
        <v>0.319847530599</v>
      </c>
      <c r="P11" s="35">
        <f t="shared" si="7"/>
        <v>0.19331742243436753</v>
      </c>
      <c r="Q11" s="36">
        <f t="shared" si="8"/>
        <v>0.4974041149585102</v>
      </c>
    </row>
    <row r="12" spans="1:17" ht="12" customHeight="1">
      <c r="A12" s="329"/>
      <c r="B12" s="47" t="s">
        <v>16</v>
      </c>
      <c r="C12" s="38">
        <v>233034</v>
      </c>
      <c r="D12" s="39">
        <v>3927</v>
      </c>
      <c r="E12" s="40">
        <v>38976</v>
      </c>
      <c r="F12" s="41">
        <f t="shared" si="0"/>
        <v>275937</v>
      </c>
      <c r="G12" s="42">
        <v>102968</v>
      </c>
      <c r="H12" s="39">
        <v>856</v>
      </c>
      <c r="I12" s="43">
        <v>35370</v>
      </c>
      <c r="J12" s="41">
        <f t="shared" si="1"/>
        <v>139194</v>
      </c>
      <c r="K12" s="44">
        <f t="shared" si="2"/>
        <v>336002</v>
      </c>
      <c r="L12" s="45">
        <f t="shared" si="3"/>
        <v>4783</v>
      </c>
      <c r="M12" s="43">
        <f t="shared" si="4"/>
        <v>74346</v>
      </c>
      <c r="N12" s="46">
        <f t="shared" si="5"/>
        <v>415131</v>
      </c>
      <c r="O12" s="34">
        <f t="shared" si="6"/>
        <v>0.30645055684192357</v>
      </c>
      <c r="P12" s="35">
        <f t="shared" si="7"/>
        <v>0.17896717541292076</v>
      </c>
      <c r="Q12" s="36">
        <f t="shared" si="8"/>
        <v>0.4757485271568074</v>
      </c>
    </row>
    <row r="13" spans="1:17" ht="12" customHeight="1">
      <c r="A13" s="329"/>
      <c r="B13" s="37" t="s">
        <v>17</v>
      </c>
      <c r="C13" s="38">
        <v>99174</v>
      </c>
      <c r="D13" s="39">
        <v>2644</v>
      </c>
      <c r="E13" s="40">
        <v>69941</v>
      </c>
      <c r="F13" s="41">
        <f t="shared" si="0"/>
        <v>171759</v>
      </c>
      <c r="G13" s="42">
        <v>48960</v>
      </c>
      <c r="H13" s="39">
        <v>650</v>
      </c>
      <c r="I13" s="43">
        <v>69000</v>
      </c>
      <c r="J13" s="41">
        <f t="shared" si="1"/>
        <v>118610</v>
      </c>
      <c r="K13" s="44">
        <f t="shared" si="2"/>
        <v>148134</v>
      </c>
      <c r="L13" s="45">
        <f t="shared" si="3"/>
        <v>3294</v>
      </c>
      <c r="M13" s="43">
        <f t="shared" si="4"/>
        <v>138941</v>
      </c>
      <c r="N13" s="46">
        <f t="shared" si="5"/>
        <v>290369</v>
      </c>
      <c r="O13" s="34">
        <f t="shared" si="6"/>
        <v>0.3305115638543481</v>
      </c>
      <c r="P13" s="35">
        <f t="shared" si="7"/>
        <v>0.1973284760170006</v>
      </c>
      <c r="Q13" s="36">
        <f t="shared" si="8"/>
        <v>0.49661367055080935</v>
      </c>
    </row>
    <row r="14" spans="1:17" ht="12" customHeight="1">
      <c r="A14" s="329"/>
      <c r="B14" s="37" t="s">
        <v>18</v>
      </c>
      <c r="C14" s="38">
        <v>75959</v>
      </c>
      <c r="D14" s="39">
        <v>1749</v>
      </c>
      <c r="E14" s="40">
        <v>72879</v>
      </c>
      <c r="F14" s="41">
        <f t="shared" si="0"/>
        <v>150587</v>
      </c>
      <c r="G14" s="42">
        <v>42351</v>
      </c>
      <c r="H14" s="39">
        <v>615</v>
      </c>
      <c r="I14" s="43">
        <v>71197</v>
      </c>
      <c r="J14" s="41">
        <f t="shared" si="1"/>
        <v>114163</v>
      </c>
      <c r="K14" s="44">
        <f t="shared" si="2"/>
        <v>118310</v>
      </c>
      <c r="L14" s="45">
        <f t="shared" si="3"/>
        <v>2364</v>
      </c>
      <c r="M14" s="43">
        <f t="shared" si="4"/>
        <v>144076</v>
      </c>
      <c r="N14" s="46">
        <f t="shared" si="5"/>
        <v>264750</v>
      </c>
      <c r="O14" s="34">
        <f t="shared" si="6"/>
        <v>0.35796635956385764</v>
      </c>
      <c r="P14" s="35">
        <f t="shared" si="7"/>
        <v>0.26015228426395937</v>
      </c>
      <c r="Q14" s="36">
        <f t="shared" si="8"/>
        <v>0.49416280296510173</v>
      </c>
    </row>
    <row r="15" spans="1:17" ht="12" customHeight="1">
      <c r="A15" s="329"/>
      <c r="B15" s="37" t="s">
        <v>19</v>
      </c>
      <c r="C15" s="38">
        <v>56316</v>
      </c>
      <c r="D15" s="39">
        <v>757</v>
      </c>
      <c r="E15" s="40">
        <v>66792</v>
      </c>
      <c r="F15" s="41">
        <f t="shared" si="0"/>
        <v>123865</v>
      </c>
      <c r="G15" s="42">
        <v>37788</v>
      </c>
      <c r="H15" s="39">
        <v>316</v>
      </c>
      <c r="I15" s="43">
        <v>66031</v>
      </c>
      <c r="J15" s="41">
        <f t="shared" si="1"/>
        <v>104135</v>
      </c>
      <c r="K15" s="44">
        <f t="shared" si="2"/>
        <v>94104</v>
      </c>
      <c r="L15" s="45">
        <f t="shared" si="3"/>
        <v>1073</v>
      </c>
      <c r="M15" s="43">
        <f t="shared" si="4"/>
        <v>132823</v>
      </c>
      <c r="N15" s="46">
        <f t="shared" si="5"/>
        <v>228000</v>
      </c>
      <c r="O15" s="34">
        <f t="shared" si="6"/>
        <v>0.40155572558020913</v>
      </c>
      <c r="P15" s="35">
        <f t="shared" si="7"/>
        <v>0.29450139794967384</v>
      </c>
      <c r="Q15" s="36">
        <f t="shared" si="8"/>
        <v>0.49713528530450296</v>
      </c>
    </row>
    <row r="16" spans="1:17" ht="12" customHeight="1" thickBot="1">
      <c r="A16" s="329"/>
      <c r="B16" s="48" t="s">
        <v>20</v>
      </c>
      <c r="C16" s="49">
        <v>82707</v>
      </c>
      <c r="D16" s="50">
        <v>1161</v>
      </c>
      <c r="E16" s="51">
        <v>62524</v>
      </c>
      <c r="F16" s="52">
        <f t="shared" si="0"/>
        <v>146392</v>
      </c>
      <c r="G16" s="53">
        <v>50960</v>
      </c>
      <c r="H16" s="50">
        <v>552</v>
      </c>
      <c r="I16" s="54">
        <v>51786</v>
      </c>
      <c r="J16" s="52">
        <f t="shared" si="1"/>
        <v>103298</v>
      </c>
      <c r="K16" s="55">
        <f t="shared" si="2"/>
        <v>133667</v>
      </c>
      <c r="L16" s="56">
        <f t="shared" si="3"/>
        <v>1713</v>
      </c>
      <c r="M16" s="54">
        <f t="shared" si="4"/>
        <v>114310</v>
      </c>
      <c r="N16" s="57">
        <f t="shared" si="5"/>
        <v>249690</v>
      </c>
      <c r="O16" s="58">
        <f t="shared" si="6"/>
        <v>0.38124593205503227</v>
      </c>
      <c r="P16" s="59">
        <f t="shared" si="7"/>
        <v>0.3222416812609457</v>
      </c>
      <c r="Q16" s="60">
        <f t="shared" si="8"/>
        <v>0.4530312308634415</v>
      </c>
    </row>
    <row r="17" spans="1:17" ht="21" customHeight="1" thickBot="1">
      <c r="A17" s="330"/>
      <c r="B17" s="61" t="s">
        <v>21</v>
      </c>
      <c r="C17" s="62">
        <f>SUM(C5:C16)</f>
        <v>1192615</v>
      </c>
      <c r="D17" s="63">
        <f>SUM(D5:D16)</f>
        <v>28470</v>
      </c>
      <c r="E17" s="64">
        <f>SUM(E5:E16)</f>
        <v>776604</v>
      </c>
      <c r="F17" s="65">
        <f>C17+D17+E17</f>
        <v>1997689</v>
      </c>
      <c r="G17" s="66">
        <f>SUM(G5:G16)</f>
        <v>630114</v>
      </c>
      <c r="H17" s="63">
        <f>SUM(H5:H16)</f>
        <v>11082</v>
      </c>
      <c r="I17" s="67">
        <f>SUM(I5:I16)</f>
        <v>773168</v>
      </c>
      <c r="J17" s="65">
        <f>G17+H17+I17</f>
        <v>1414364</v>
      </c>
      <c r="K17" s="68">
        <f>SUM(K5:K16)</f>
        <v>1822729</v>
      </c>
      <c r="L17" s="69">
        <f>SUM(L5:L16)</f>
        <v>39552</v>
      </c>
      <c r="M17" s="67">
        <f>SUM(M5:M16)</f>
        <v>1549772</v>
      </c>
      <c r="N17" s="70">
        <f>K17+L17+M17</f>
        <v>3412053</v>
      </c>
      <c r="O17" s="71">
        <f t="shared" si="6"/>
        <v>0.3456981262711023</v>
      </c>
      <c r="P17" s="72">
        <f t="shared" si="7"/>
        <v>0.2801881067961165</v>
      </c>
      <c r="Q17" s="73">
        <f t="shared" si="8"/>
        <v>0.4988914498390731</v>
      </c>
    </row>
    <row r="18" spans="1:17" ht="12" customHeight="1">
      <c r="A18" s="328">
        <v>2002</v>
      </c>
      <c r="B18" s="24" t="s">
        <v>9</v>
      </c>
      <c r="C18" s="25">
        <v>0</v>
      </c>
      <c r="D18" s="26">
        <v>0</v>
      </c>
      <c r="E18" s="27">
        <v>0</v>
      </c>
      <c r="F18" s="28">
        <f aca="true" t="shared" si="9" ref="F18:F29">SUM(C18:E18)</f>
        <v>0</v>
      </c>
      <c r="G18" s="29">
        <v>81836</v>
      </c>
      <c r="H18" s="26">
        <v>1473</v>
      </c>
      <c r="I18" s="43">
        <v>130557</v>
      </c>
      <c r="J18" s="28">
        <f aca="true" t="shared" si="10" ref="J18:J29">SUM(G18:I18)</f>
        <v>213866</v>
      </c>
      <c r="K18" s="74">
        <f aca="true" t="shared" si="11" ref="K18:K29">C18+G18</f>
        <v>81836</v>
      </c>
      <c r="L18" s="75">
        <f aca="true" t="shared" si="12" ref="L18:L29">D18+H18</f>
        <v>1473</v>
      </c>
      <c r="M18" s="76">
        <f aca="true" t="shared" si="13" ref="M18:M29">E18+I18</f>
        <v>130557</v>
      </c>
      <c r="N18" s="77">
        <f aca="true" t="shared" si="14" ref="N18:N29">SUM(K18:M18)</f>
        <v>213866</v>
      </c>
      <c r="O18" s="34">
        <f t="shared" si="6"/>
        <v>1</v>
      </c>
      <c r="P18" s="35">
        <f t="shared" si="7"/>
        <v>1</v>
      </c>
      <c r="Q18" s="36">
        <f t="shared" si="8"/>
        <v>1</v>
      </c>
    </row>
    <row r="19" spans="1:17" ht="12" customHeight="1">
      <c r="A19" s="329"/>
      <c r="B19" s="37" t="s">
        <v>10</v>
      </c>
      <c r="C19" s="25">
        <v>0</v>
      </c>
      <c r="D19" s="26">
        <v>0</v>
      </c>
      <c r="E19" s="27">
        <v>0</v>
      </c>
      <c r="F19" s="41">
        <f t="shared" si="9"/>
        <v>0</v>
      </c>
      <c r="G19" s="29">
        <v>73150</v>
      </c>
      <c r="H19" s="26">
        <v>1853</v>
      </c>
      <c r="I19" s="43">
        <v>129050</v>
      </c>
      <c r="J19" s="41">
        <f t="shared" si="10"/>
        <v>204053</v>
      </c>
      <c r="K19" s="44">
        <f t="shared" si="11"/>
        <v>73150</v>
      </c>
      <c r="L19" s="45">
        <f t="shared" si="12"/>
        <v>1853</v>
      </c>
      <c r="M19" s="43">
        <f t="shared" si="13"/>
        <v>129050</v>
      </c>
      <c r="N19" s="41">
        <f t="shared" si="14"/>
        <v>204053</v>
      </c>
      <c r="O19" s="34">
        <f t="shared" si="6"/>
        <v>1</v>
      </c>
      <c r="P19" s="35">
        <f t="shared" si="7"/>
        <v>1</v>
      </c>
      <c r="Q19" s="36">
        <f t="shared" si="8"/>
        <v>1</v>
      </c>
    </row>
    <row r="20" spans="1:17" ht="12" customHeight="1">
      <c r="A20" s="329"/>
      <c r="B20" s="37" t="s">
        <v>11</v>
      </c>
      <c r="C20" s="25">
        <v>75716</v>
      </c>
      <c r="D20" s="26">
        <v>15</v>
      </c>
      <c r="E20" s="27">
        <v>131</v>
      </c>
      <c r="F20" s="41">
        <f t="shared" si="9"/>
        <v>75862</v>
      </c>
      <c r="G20" s="29">
        <v>79028</v>
      </c>
      <c r="H20" s="26">
        <v>3108</v>
      </c>
      <c r="I20" s="43">
        <v>141734</v>
      </c>
      <c r="J20" s="41">
        <f t="shared" si="10"/>
        <v>223870</v>
      </c>
      <c r="K20" s="44">
        <f t="shared" si="11"/>
        <v>154744</v>
      </c>
      <c r="L20" s="45">
        <f t="shared" si="12"/>
        <v>3123</v>
      </c>
      <c r="M20" s="43">
        <f t="shared" si="13"/>
        <v>141865</v>
      </c>
      <c r="N20" s="41">
        <f t="shared" si="14"/>
        <v>299732</v>
      </c>
      <c r="O20" s="34">
        <f t="shared" si="6"/>
        <v>0.5107015457788348</v>
      </c>
      <c r="P20" s="35">
        <f t="shared" si="7"/>
        <v>0.9951969260326609</v>
      </c>
      <c r="Q20" s="36">
        <f t="shared" si="8"/>
        <v>0.9990765868959927</v>
      </c>
    </row>
    <row r="21" spans="1:17" ht="12" customHeight="1">
      <c r="A21" s="329"/>
      <c r="B21" s="37" t="s">
        <v>12</v>
      </c>
      <c r="C21" s="25">
        <v>89058</v>
      </c>
      <c r="D21" s="26">
        <v>549</v>
      </c>
      <c r="E21" s="27">
        <v>609</v>
      </c>
      <c r="F21" s="41">
        <f t="shared" si="9"/>
        <v>90216</v>
      </c>
      <c r="G21" s="29">
        <v>76896</v>
      </c>
      <c r="H21" s="26">
        <v>2885</v>
      </c>
      <c r="I21" s="43">
        <v>131409</v>
      </c>
      <c r="J21" s="41">
        <f t="shared" si="10"/>
        <v>211190</v>
      </c>
      <c r="K21" s="44">
        <f t="shared" si="11"/>
        <v>165954</v>
      </c>
      <c r="L21" s="45">
        <f t="shared" si="12"/>
        <v>3434</v>
      </c>
      <c r="M21" s="43">
        <f t="shared" si="13"/>
        <v>132018</v>
      </c>
      <c r="N21" s="41">
        <f t="shared" si="14"/>
        <v>301406</v>
      </c>
      <c r="O21" s="34">
        <f t="shared" si="6"/>
        <v>0.4633573158827145</v>
      </c>
      <c r="P21" s="35">
        <f t="shared" si="7"/>
        <v>0.8401281304601048</v>
      </c>
      <c r="Q21" s="36">
        <f t="shared" si="8"/>
        <v>0.9953869926828159</v>
      </c>
    </row>
    <row r="22" spans="1:17" ht="12" customHeight="1">
      <c r="A22" s="329"/>
      <c r="B22" s="37" t="s">
        <v>13</v>
      </c>
      <c r="C22" s="25">
        <v>77157</v>
      </c>
      <c r="D22" s="26">
        <v>930</v>
      </c>
      <c r="E22" s="27">
        <v>890</v>
      </c>
      <c r="F22" s="41">
        <f t="shared" si="9"/>
        <v>78977</v>
      </c>
      <c r="G22" s="29">
        <v>71078</v>
      </c>
      <c r="H22" s="26">
        <v>2868</v>
      </c>
      <c r="I22" s="43">
        <v>130083</v>
      </c>
      <c r="J22" s="41">
        <f t="shared" si="10"/>
        <v>204029</v>
      </c>
      <c r="K22" s="44">
        <f t="shared" si="11"/>
        <v>148235</v>
      </c>
      <c r="L22" s="45">
        <f t="shared" si="12"/>
        <v>3798</v>
      </c>
      <c r="M22" s="43">
        <f t="shared" si="13"/>
        <v>130973</v>
      </c>
      <c r="N22" s="41">
        <f t="shared" si="14"/>
        <v>283006</v>
      </c>
      <c r="O22" s="34">
        <f t="shared" si="6"/>
        <v>0.4794953958241981</v>
      </c>
      <c r="P22" s="35">
        <f t="shared" si="7"/>
        <v>0.7551342812006319</v>
      </c>
      <c r="Q22" s="36">
        <f t="shared" si="8"/>
        <v>0.993204706313515</v>
      </c>
    </row>
    <row r="23" spans="1:17" ht="12" customHeight="1">
      <c r="A23" s="329"/>
      <c r="B23" s="37" t="s">
        <v>14</v>
      </c>
      <c r="C23" s="25">
        <v>74722</v>
      </c>
      <c r="D23" s="26">
        <v>861</v>
      </c>
      <c r="E23" s="27">
        <v>1622</v>
      </c>
      <c r="F23" s="41">
        <f t="shared" si="9"/>
        <v>77205</v>
      </c>
      <c r="G23" s="29">
        <v>65131</v>
      </c>
      <c r="H23" s="26">
        <v>1801</v>
      </c>
      <c r="I23" s="43">
        <v>127364</v>
      </c>
      <c r="J23" s="41">
        <f t="shared" si="10"/>
        <v>194296</v>
      </c>
      <c r="K23" s="44">
        <f t="shared" si="11"/>
        <v>139853</v>
      </c>
      <c r="L23" s="45">
        <f t="shared" si="12"/>
        <v>2662</v>
      </c>
      <c r="M23" s="43">
        <f t="shared" si="13"/>
        <v>128986</v>
      </c>
      <c r="N23" s="41">
        <f t="shared" si="14"/>
        <v>271501</v>
      </c>
      <c r="O23" s="34">
        <f t="shared" si="6"/>
        <v>0.4657104245171716</v>
      </c>
      <c r="P23" s="35">
        <f t="shared" si="7"/>
        <v>0.6765589782118707</v>
      </c>
      <c r="Q23" s="36">
        <f t="shared" si="8"/>
        <v>0.9874249918595817</v>
      </c>
    </row>
    <row r="24" spans="1:17" ht="12" customHeight="1">
      <c r="A24" s="329"/>
      <c r="B24" s="37" t="s">
        <v>15</v>
      </c>
      <c r="C24" s="25">
        <v>133304</v>
      </c>
      <c r="D24" s="26">
        <v>1328</v>
      </c>
      <c r="E24" s="27">
        <v>12381</v>
      </c>
      <c r="F24" s="41">
        <f t="shared" si="9"/>
        <v>147013</v>
      </c>
      <c r="G24" s="29">
        <v>102392</v>
      </c>
      <c r="H24" s="26">
        <v>1781</v>
      </c>
      <c r="I24" s="43">
        <v>127545</v>
      </c>
      <c r="J24" s="41">
        <f t="shared" si="10"/>
        <v>231718</v>
      </c>
      <c r="K24" s="44">
        <f t="shared" si="11"/>
        <v>235696</v>
      </c>
      <c r="L24" s="45">
        <f t="shared" si="12"/>
        <v>3109</v>
      </c>
      <c r="M24" s="43">
        <f t="shared" si="13"/>
        <v>139926</v>
      </c>
      <c r="N24" s="41">
        <f t="shared" si="14"/>
        <v>378731</v>
      </c>
      <c r="O24" s="34">
        <f t="shared" si="6"/>
        <v>0.43442400380150703</v>
      </c>
      <c r="P24" s="35">
        <f t="shared" si="7"/>
        <v>0.5728530073978771</v>
      </c>
      <c r="Q24" s="36">
        <f t="shared" si="8"/>
        <v>0.9115175164015266</v>
      </c>
    </row>
    <row r="25" spans="1:17" ht="12" customHeight="1">
      <c r="A25" s="329"/>
      <c r="B25" s="47" t="s">
        <v>16</v>
      </c>
      <c r="C25" s="25">
        <v>198412</v>
      </c>
      <c r="D25" s="26">
        <v>1522</v>
      </c>
      <c r="E25" s="27">
        <v>7740</v>
      </c>
      <c r="F25" s="41">
        <f t="shared" si="9"/>
        <v>207674</v>
      </c>
      <c r="G25" s="29">
        <v>143795</v>
      </c>
      <c r="H25" s="26">
        <v>2165</v>
      </c>
      <c r="I25" s="43">
        <v>71713</v>
      </c>
      <c r="J25" s="41">
        <f t="shared" si="10"/>
        <v>217673</v>
      </c>
      <c r="K25" s="44">
        <f t="shared" si="11"/>
        <v>342207</v>
      </c>
      <c r="L25" s="45">
        <f t="shared" si="12"/>
        <v>3687</v>
      </c>
      <c r="M25" s="43">
        <f t="shared" si="13"/>
        <v>79453</v>
      </c>
      <c r="N25" s="41">
        <f t="shared" si="14"/>
        <v>425347</v>
      </c>
      <c r="O25" s="34">
        <f t="shared" si="6"/>
        <v>0.42019888546990564</v>
      </c>
      <c r="P25" s="35">
        <f t="shared" si="7"/>
        <v>0.5871982641714131</v>
      </c>
      <c r="Q25" s="36">
        <f t="shared" si="8"/>
        <v>0.9025839175361534</v>
      </c>
    </row>
    <row r="26" spans="1:17" ht="12" customHeight="1">
      <c r="A26" s="329"/>
      <c r="B26" s="37" t="s">
        <v>17</v>
      </c>
      <c r="C26" s="25">
        <v>90315</v>
      </c>
      <c r="D26" s="26">
        <v>974</v>
      </c>
      <c r="E26" s="27">
        <v>14036</v>
      </c>
      <c r="F26" s="41">
        <f t="shared" si="9"/>
        <v>105325</v>
      </c>
      <c r="G26" s="29">
        <v>72637</v>
      </c>
      <c r="H26" s="26">
        <v>1908</v>
      </c>
      <c r="I26" s="43">
        <v>118333</v>
      </c>
      <c r="J26" s="41">
        <f t="shared" si="10"/>
        <v>192878</v>
      </c>
      <c r="K26" s="44">
        <f t="shared" si="11"/>
        <v>162952</v>
      </c>
      <c r="L26" s="45">
        <f t="shared" si="12"/>
        <v>2882</v>
      </c>
      <c r="M26" s="43">
        <f t="shared" si="13"/>
        <v>132369</v>
      </c>
      <c r="N26" s="41">
        <f t="shared" si="14"/>
        <v>298203</v>
      </c>
      <c r="O26" s="34">
        <f t="shared" si="6"/>
        <v>0.4457570327458393</v>
      </c>
      <c r="P26" s="35">
        <f t="shared" si="7"/>
        <v>0.6620402498265093</v>
      </c>
      <c r="Q26" s="36">
        <f t="shared" si="8"/>
        <v>0.8939630880342074</v>
      </c>
    </row>
    <row r="27" spans="1:17" ht="12" customHeight="1">
      <c r="A27" s="329"/>
      <c r="B27" s="37" t="s">
        <v>18</v>
      </c>
      <c r="C27" s="25">
        <v>69397</v>
      </c>
      <c r="D27" s="26">
        <v>587</v>
      </c>
      <c r="E27" s="27">
        <v>15101</v>
      </c>
      <c r="F27" s="41">
        <f t="shared" si="9"/>
        <v>85085</v>
      </c>
      <c r="G27" s="29">
        <v>62002</v>
      </c>
      <c r="H27" s="26">
        <v>1583</v>
      </c>
      <c r="I27" s="43">
        <v>129904</v>
      </c>
      <c r="J27" s="41">
        <f t="shared" si="10"/>
        <v>193489</v>
      </c>
      <c r="K27" s="44">
        <f t="shared" si="11"/>
        <v>131399</v>
      </c>
      <c r="L27" s="45">
        <f t="shared" si="12"/>
        <v>2170</v>
      </c>
      <c r="M27" s="43">
        <f t="shared" si="13"/>
        <v>145005</v>
      </c>
      <c r="N27" s="41">
        <f t="shared" si="14"/>
        <v>278574</v>
      </c>
      <c r="O27" s="34">
        <f t="shared" si="6"/>
        <v>0.4718605164422865</v>
      </c>
      <c r="P27" s="35">
        <f t="shared" si="7"/>
        <v>0.7294930875576037</v>
      </c>
      <c r="Q27" s="36">
        <f t="shared" si="8"/>
        <v>0.8958587634909141</v>
      </c>
    </row>
    <row r="28" spans="1:17" ht="12" customHeight="1">
      <c r="A28" s="329"/>
      <c r="B28" s="37" t="s">
        <v>19</v>
      </c>
      <c r="C28" s="25">
        <v>55293</v>
      </c>
      <c r="D28" s="26">
        <v>257</v>
      </c>
      <c r="E28" s="27">
        <v>13910</v>
      </c>
      <c r="F28" s="41">
        <f t="shared" si="9"/>
        <v>69460</v>
      </c>
      <c r="G28" s="29">
        <v>57004</v>
      </c>
      <c r="H28" s="26">
        <v>1073</v>
      </c>
      <c r="I28" s="43">
        <v>115464</v>
      </c>
      <c r="J28" s="41">
        <f t="shared" si="10"/>
        <v>173541</v>
      </c>
      <c r="K28" s="44">
        <f t="shared" si="11"/>
        <v>112297</v>
      </c>
      <c r="L28" s="45">
        <f t="shared" si="12"/>
        <v>1330</v>
      </c>
      <c r="M28" s="43">
        <f t="shared" si="13"/>
        <v>129374</v>
      </c>
      <c r="N28" s="41">
        <f t="shared" si="14"/>
        <v>243001</v>
      </c>
      <c r="O28" s="34">
        <f t="shared" si="6"/>
        <v>0.5076181910469558</v>
      </c>
      <c r="P28" s="35">
        <f t="shared" si="7"/>
        <v>0.8067669172932331</v>
      </c>
      <c r="Q28" s="36">
        <f t="shared" si="8"/>
        <v>0.8924822607324501</v>
      </c>
    </row>
    <row r="29" spans="1:17" ht="12" customHeight="1" thickBot="1">
      <c r="A29" s="329"/>
      <c r="B29" s="48" t="s">
        <v>20</v>
      </c>
      <c r="C29" s="78">
        <v>72070</v>
      </c>
      <c r="D29" s="79">
        <v>447</v>
      </c>
      <c r="E29" s="80">
        <v>12262</v>
      </c>
      <c r="F29" s="52">
        <f t="shared" si="9"/>
        <v>84779</v>
      </c>
      <c r="G29" s="81">
        <v>68070</v>
      </c>
      <c r="H29" s="79">
        <v>1394</v>
      </c>
      <c r="I29" s="54">
        <v>98706</v>
      </c>
      <c r="J29" s="52">
        <f t="shared" si="10"/>
        <v>168170</v>
      </c>
      <c r="K29" s="55">
        <f t="shared" si="11"/>
        <v>140140</v>
      </c>
      <c r="L29" s="56">
        <f t="shared" si="12"/>
        <v>1841</v>
      </c>
      <c r="M29" s="54">
        <f t="shared" si="13"/>
        <v>110968</v>
      </c>
      <c r="N29" s="52">
        <f t="shared" si="14"/>
        <v>252949</v>
      </c>
      <c r="O29" s="58">
        <f t="shared" si="6"/>
        <v>0.4857285571571286</v>
      </c>
      <c r="P29" s="59">
        <f t="shared" si="7"/>
        <v>0.757197175448126</v>
      </c>
      <c r="Q29" s="60">
        <f t="shared" si="8"/>
        <v>0.8894996755821498</v>
      </c>
    </row>
    <row r="30" spans="1:17" ht="21" customHeight="1" thickBot="1">
      <c r="A30" s="330"/>
      <c r="B30" s="61" t="s">
        <v>21</v>
      </c>
      <c r="C30" s="62">
        <f>SUM(C18:C29)</f>
        <v>935444</v>
      </c>
      <c r="D30" s="63">
        <f>SUM(D18:D29)</f>
        <v>7470</v>
      </c>
      <c r="E30" s="64">
        <f>SUM(E18:E29)</f>
        <v>78682</v>
      </c>
      <c r="F30" s="65">
        <f>C30+D30+E30</f>
        <v>1021596</v>
      </c>
      <c r="G30" s="66">
        <f>SUM(G18:G29)</f>
        <v>953019</v>
      </c>
      <c r="H30" s="63">
        <f>SUM(H18:H29)</f>
        <v>23892</v>
      </c>
      <c r="I30" s="67">
        <f>SUM(I18:I29)</f>
        <v>1451862</v>
      </c>
      <c r="J30" s="65">
        <f>G30+H30+I30</f>
        <v>2428773</v>
      </c>
      <c r="K30" s="68">
        <f>SUM(K18:K29)</f>
        <v>1888463</v>
      </c>
      <c r="L30" s="69">
        <f>SUM(L18:L29)</f>
        <v>31362</v>
      </c>
      <c r="M30" s="67">
        <f>SUM(M18:M29)</f>
        <v>1530544</v>
      </c>
      <c r="N30" s="65">
        <f>K30+L30+M30</f>
        <v>3450369</v>
      </c>
      <c r="O30" s="71">
        <f t="shared" si="6"/>
        <v>0.5046532550545073</v>
      </c>
      <c r="P30" s="72">
        <f t="shared" si="7"/>
        <v>0.7618136598431222</v>
      </c>
      <c r="Q30" s="73">
        <f t="shared" si="8"/>
        <v>0.9485921345613063</v>
      </c>
    </row>
    <row r="31" spans="1:17" ht="12" customHeight="1">
      <c r="A31" s="328">
        <v>2003</v>
      </c>
      <c r="B31" s="24" t="s">
        <v>9</v>
      </c>
      <c r="C31" s="25">
        <v>71524</v>
      </c>
      <c r="D31" s="26">
        <v>954</v>
      </c>
      <c r="E31" s="27">
        <v>15552</v>
      </c>
      <c r="F31" s="28">
        <f aca="true" t="shared" si="15" ref="F31:F42">SUM(C31:E31)</f>
        <v>88030</v>
      </c>
      <c r="G31" s="29">
        <v>58805</v>
      </c>
      <c r="H31" s="26">
        <v>1692</v>
      </c>
      <c r="I31" s="43">
        <v>110702</v>
      </c>
      <c r="J31" s="28">
        <f aca="true" t="shared" si="16" ref="J31:J42">SUM(G31:I31)</f>
        <v>171199</v>
      </c>
      <c r="K31" s="74">
        <f aca="true" t="shared" si="17" ref="K31:K42">C31+G31</f>
        <v>130329</v>
      </c>
      <c r="L31" s="75">
        <f aca="true" t="shared" si="18" ref="L31:L42">D31+H31</f>
        <v>2646</v>
      </c>
      <c r="M31" s="76">
        <f aca="true" t="shared" si="19" ref="M31:M42">E31+I31</f>
        <v>126254</v>
      </c>
      <c r="N31" s="77">
        <f aca="true" t="shared" si="20" ref="N31:N42">SUM(K31:M31)</f>
        <v>259229</v>
      </c>
      <c r="O31" s="34">
        <f t="shared" si="6"/>
        <v>0.45120425998818375</v>
      </c>
      <c r="P31" s="35">
        <f t="shared" si="7"/>
        <v>0.6394557823129252</v>
      </c>
      <c r="Q31" s="36">
        <f t="shared" si="8"/>
        <v>0.8768197443249323</v>
      </c>
    </row>
    <row r="32" spans="1:17" ht="12" customHeight="1">
      <c r="A32" s="329"/>
      <c r="B32" s="37" t="s">
        <v>10</v>
      </c>
      <c r="C32" s="25">
        <v>60706</v>
      </c>
      <c r="D32" s="26">
        <v>980</v>
      </c>
      <c r="E32" s="27">
        <v>16657</v>
      </c>
      <c r="F32" s="41">
        <f t="shared" si="15"/>
        <v>78343</v>
      </c>
      <c r="G32" s="29">
        <v>53025</v>
      </c>
      <c r="H32" s="26">
        <v>2088</v>
      </c>
      <c r="I32" s="43">
        <v>112753</v>
      </c>
      <c r="J32" s="41">
        <f t="shared" si="16"/>
        <v>167866</v>
      </c>
      <c r="K32" s="44">
        <f t="shared" si="17"/>
        <v>113731</v>
      </c>
      <c r="L32" s="45">
        <f t="shared" si="18"/>
        <v>3068</v>
      </c>
      <c r="M32" s="43">
        <f t="shared" si="19"/>
        <v>129410</v>
      </c>
      <c r="N32" s="41">
        <f t="shared" si="20"/>
        <v>246209</v>
      </c>
      <c r="O32" s="34">
        <f t="shared" si="6"/>
        <v>0.46623172222173376</v>
      </c>
      <c r="P32" s="35">
        <f t="shared" si="7"/>
        <v>0.6805736636245111</v>
      </c>
      <c r="Q32" s="36">
        <f t="shared" si="8"/>
        <v>0.8712850629781316</v>
      </c>
    </row>
    <row r="33" spans="1:17" ht="12" customHeight="1">
      <c r="A33" s="329"/>
      <c r="B33" s="37" t="s">
        <v>11</v>
      </c>
      <c r="C33" s="25">
        <v>88058</v>
      </c>
      <c r="D33" s="26">
        <v>1381</v>
      </c>
      <c r="E33" s="27">
        <v>21107</v>
      </c>
      <c r="F33" s="41">
        <f t="shared" si="15"/>
        <v>110546</v>
      </c>
      <c r="G33" s="29">
        <v>63870</v>
      </c>
      <c r="H33" s="26">
        <v>2767</v>
      </c>
      <c r="I33" s="43">
        <v>114418</v>
      </c>
      <c r="J33" s="41">
        <f t="shared" si="16"/>
        <v>181055</v>
      </c>
      <c r="K33" s="44">
        <f t="shared" si="17"/>
        <v>151928</v>
      </c>
      <c r="L33" s="45">
        <f t="shared" si="18"/>
        <v>4148</v>
      </c>
      <c r="M33" s="43">
        <f t="shared" si="19"/>
        <v>135525</v>
      </c>
      <c r="N33" s="41">
        <f t="shared" si="20"/>
        <v>291601</v>
      </c>
      <c r="O33" s="34">
        <f t="shared" si="6"/>
        <v>0.4203965036069717</v>
      </c>
      <c r="P33" s="35">
        <f t="shared" si="7"/>
        <v>0.6670684667309547</v>
      </c>
      <c r="Q33" s="36">
        <f t="shared" si="8"/>
        <v>0.8442575170632725</v>
      </c>
    </row>
    <row r="34" spans="1:17" ht="12" customHeight="1">
      <c r="A34" s="329"/>
      <c r="B34" s="37" t="s">
        <v>12</v>
      </c>
      <c r="C34" s="25">
        <v>97895</v>
      </c>
      <c r="D34" s="26">
        <v>1413</v>
      </c>
      <c r="E34" s="27">
        <v>22556</v>
      </c>
      <c r="F34" s="41">
        <f t="shared" si="15"/>
        <v>121864</v>
      </c>
      <c r="G34" s="29">
        <v>76540</v>
      </c>
      <c r="H34" s="26">
        <v>2818</v>
      </c>
      <c r="I34" s="43">
        <v>107471</v>
      </c>
      <c r="J34" s="41">
        <f t="shared" si="16"/>
        <v>186829</v>
      </c>
      <c r="K34" s="44">
        <f t="shared" si="17"/>
        <v>174435</v>
      </c>
      <c r="L34" s="45">
        <f t="shared" si="18"/>
        <v>4231</v>
      </c>
      <c r="M34" s="43">
        <f t="shared" si="19"/>
        <v>130027</v>
      </c>
      <c r="N34" s="41">
        <f t="shared" si="20"/>
        <v>308693</v>
      </c>
      <c r="O34" s="34">
        <f t="shared" si="6"/>
        <v>0.43878808725313156</v>
      </c>
      <c r="P34" s="35">
        <f t="shared" si="7"/>
        <v>0.6660363980146538</v>
      </c>
      <c r="Q34" s="36">
        <f t="shared" si="8"/>
        <v>0.8265283364224354</v>
      </c>
    </row>
    <row r="35" spans="1:17" ht="12" customHeight="1">
      <c r="A35" s="329"/>
      <c r="B35" s="37" t="s">
        <v>13</v>
      </c>
      <c r="C35" s="25">
        <v>79436</v>
      </c>
      <c r="D35" s="26">
        <v>1190</v>
      </c>
      <c r="E35" s="27">
        <v>22321</v>
      </c>
      <c r="F35" s="41">
        <f t="shared" si="15"/>
        <v>102947</v>
      </c>
      <c r="G35" s="29">
        <v>63763</v>
      </c>
      <c r="H35" s="26">
        <v>2518</v>
      </c>
      <c r="I35" s="43">
        <v>102636</v>
      </c>
      <c r="J35" s="41">
        <f t="shared" si="16"/>
        <v>168917</v>
      </c>
      <c r="K35" s="44">
        <f t="shared" si="17"/>
        <v>143199</v>
      </c>
      <c r="L35" s="45">
        <f t="shared" si="18"/>
        <v>3708</v>
      </c>
      <c r="M35" s="43">
        <f t="shared" si="19"/>
        <v>124957</v>
      </c>
      <c r="N35" s="41">
        <f t="shared" si="20"/>
        <v>271864</v>
      </c>
      <c r="O35" s="34">
        <f t="shared" si="6"/>
        <v>0.44527545583418876</v>
      </c>
      <c r="P35" s="35">
        <f t="shared" si="7"/>
        <v>0.6790722761596548</v>
      </c>
      <c r="Q35" s="36">
        <f t="shared" si="8"/>
        <v>0.8213705514697056</v>
      </c>
    </row>
    <row r="36" spans="1:17" ht="12" customHeight="1">
      <c r="A36" s="329"/>
      <c r="B36" s="37" t="s">
        <v>14</v>
      </c>
      <c r="C36" s="25">
        <v>88536</v>
      </c>
      <c r="D36" s="26">
        <v>1023</v>
      </c>
      <c r="E36" s="27">
        <v>24717</v>
      </c>
      <c r="F36" s="41">
        <f t="shared" si="15"/>
        <v>114276</v>
      </c>
      <c r="G36" s="29">
        <v>64353</v>
      </c>
      <c r="H36" s="26">
        <v>1812</v>
      </c>
      <c r="I36" s="43">
        <v>103941</v>
      </c>
      <c r="J36" s="41">
        <f t="shared" si="16"/>
        <v>170106</v>
      </c>
      <c r="K36" s="44">
        <f t="shared" si="17"/>
        <v>152889</v>
      </c>
      <c r="L36" s="45">
        <f t="shared" si="18"/>
        <v>2835</v>
      </c>
      <c r="M36" s="43">
        <f t="shared" si="19"/>
        <v>128658</v>
      </c>
      <c r="N36" s="41">
        <f t="shared" si="20"/>
        <v>284382</v>
      </c>
      <c r="O36" s="34">
        <f t="shared" si="6"/>
        <v>0.42091321154563116</v>
      </c>
      <c r="P36" s="35">
        <f t="shared" si="7"/>
        <v>0.6391534391534391</v>
      </c>
      <c r="Q36" s="36">
        <f t="shared" si="8"/>
        <v>0.8078860234109033</v>
      </c>
    </row>
    <row r="37" spans="1:17" ht="12" customHeight="1">
      <c r="A37" s="329"/>
      <c r="B37" s="37" t="s">
        <v>15</v>
      </c>
      <c r="C37" s="25">
        <v>139779</v>
      </c>
      <c r="D37" s="26">
        <v>1282</v>
      </c>
      <c r="E37" s="27">
        <v>28183</v>
      </c>
      <c r="F37" s="41">
        <f t="shared" si="15"/>
        <v>169244</v>
      </c>
      <c r="G37" s="29">
        <v>97338</v>
      </c>
      <c r="H37" s="26">
        <v>1618</v>
      </c>
      <c r="I37" s="43">
        <v>106670</v>
      </c>
      <c r="J37" s="41">
        <f t="shared" si="16"/>
        <v>205626</v>
      </c>
      <c r="K37" s="44">
        <f t="shared" si="17"/>
        <v>237117</v>
      </c>
      <c r="L37" s="45">
        <f t="shared" si="18"/>
        <v>2900</v>
      </c>
      <c r="M37" s="43">
        <f t="shared" si="19"/>
        <v>134853</v>
      </c>
      <c r="N37" s="41">
        <f t="shared" si="20"/>
        <v>374870</v>
      </c>
      <c r="O37" s="34">
        <f aca="true" t="shared" si="21" ref="O37:O68">G37/K37</f>
        <v>0.41050620579713815</v>
      </c>
      <c r="P37" s="35">
        <f aca="true" t="shared" si="22" ref="P37:P68">H37/L37</f>
        <v>0.5579310344827586</v>
      </c>
      <c r="Q37" s="36">
        <f aca="true" t="shared" si="23" ref="Q37:Q68">I37/M37</f>
        <v>0.7910094695705694</v>
      </c>
    </row>
    <row r="38" spans="1:17" ht="12" customHeight="1">
      <c r="A38" s="329"/>
      <c r="B38" s="47" t="s">
        <v>16</v>
      </c>
      <c r="C38" s="25">
        <v>201283</v>
      </c>
      <c r="D38" s="26">
        <v>1652</v>
      </c>
      <c r="E38" s="27">
        <v>14454</v>
      </c>
      <c r="F38" s="41">
        <f t="shared" si="15"/>
        <v>217389</v>
      </c>
      <c r="G38" s="29">
        <v>135021</v>
      </c>
      <c r="H38" s="26">
        <v>2043</v>
      </c>
      <c r="I38" s="43">
        <v>59637</v>
      </c>
      <c r="J38" s="41">
        <f t="shared" si="16"/>
        <v>196701</v>
      </c>
      <c r="K38" s="44">
        <f t="shared" si="17"/>
        <v>336304</v>
      </c>
      <c r="L38" s="45">
        <f t="shared" si="18"/>
        <v>3695</v>
      </c>
      <c r="M38" s="43">
        <f t="shared" si="19"/>
        <v>74091</v>
      </c>
      <c r="N38" s="41">
        <f t="shared" si="20"/>
        <v>414090</v>
      </c>
      <c r="O38" s="34">
        <f t="shared" si="21"/>
        <v>0.4014849659831581</v>
      </c>
      <c r="P38" s="35">
        <f t="shared" si="22"/>
        <v>0.5529093369418132</v>
      </c>
      <c r="Q38" s="36">
        <f t="shared" si="23"/>
        <v>0.8049155767907034</v>
      </c>
    </row>
    <row r="39" spans="1:17" ht="12" customHeight="1">
      <c r="A39" s="329"/>
      <c r="B39" s="37" t="s">
        <v>17</v>
      </c>
      <c r="C39" s="25">
        <v>90347</v>
      </c>
      <c r="D39" s="26">
        <v>1040</v>
      </c>
      <c r="E39" s="27">
        <v>27648</v>
      </c>
      <c r="F39" s="41">
        <f t="shared" si="15"/>
        <v>119035</v>
      </c>
      <c r="G39" s="29">
        <v>64726</v>
      </c>
      <c r="H39" s="26">
        <v>1591</v>
      </c>
      <c r="I39" s="43">
        <v>106584</v>
      </c>
      <c r="J39" s="41">
        <f t="shared" si="16"/>
        <v>172901</v>
      </c>
      <c r="K39" s="44">
        <f t="shared" si="17"/>
        <v>155073</v>
      </c>
      <c r="L39" s="45">
        <f t="shared" si="18"/>
        <v>2631</v>
      </c>
      <c r="M39" s="43">
        <f t="shared" si="19"/>
        <v>134232</v>
      </c>
      <c r="N39" s="41">
        <f t="shared" si="20"/>
        <v>291936</v>
      </c>
      <c r="O39" s="34">
        <f t="shared" si="21"/>
        <v>0.41739051930381177</v>
      </c>
      <c r="P39" s="35">
        <f t="shared" si="22"/>
        <v>0.604713036868111</v>
      </c>
      <c r="Q39" s="36">
        <f t="shared" si="23"/>
        <v>0.7940282495977115</v>
      </c>
    </row>
    <row r="40" spans="1:17" ht="12" customHeight="1">
      <c r="A40" s="329"/>
      <c r="B40" s="37" t="s">
        <v>18</v>
      </c>
      <c r="C40" s="25">
        <v>72755</v>
      </c>
      <c r="D40" s="26">
        <v>695</v>
      </c>
      <c r="E40" s="27">
        <v>29979</v>
      </c>
      <c r="F40" s="41">
        <f t="shared" si="15"/>
        <v>103429</v>
      </c>
      <c r="G40" s="29">
        <v>56848</v>
      </c>
      <c r="H40" s="26">
        <v>1455</v>
      </c>
      <c r="I40" s="43">
        <v>112391</v>
      </c>
      <c r="J40" s="41">
        <f t="shared" si="16"/>
        <v>170694</v>
      </c>
      <c r="K40" s="44">
        <f t="shared" si="17"/>
        <v>129603</v>
      </c>
      <c r="L40" s="45">
        <f t="shared" si="18"/>
        <v>2150</v>
      </c>
      <c r="M40" s="43">
        <f t="shared" si="19"/>
        <v>142370</v>
      </c>
      <c r="N40" s="41">
        <f t="shared" si="20"/>
        <v>274123</v>
      </c>
      <c r="O40" s="34">
        <f t="shared" si="21"/>
        <v>0.4386318217942486</v>
      </c>
      <c r="P40" s="35">
        <f t="shared" si="22"/>
        <v>0.6767441860465117</v>
      </c>
      <c r="Q40" s="36">
        <f t="shared" si="23"/>
        <v>0.7894289527288052</v>
      </c>
    </row>
    <row r="41" spans="1:17" ht="12" customHeight="1">
      <c r="A41" s="329"/>
      <c r="B41" s="37" t="s">
        <v>19</v>
      </c>
      <c r="C41" s="25">
        <v>56091</v>
      </c>
      <c r="D41" s="26">
        <v>365</v>
      </c>
      <c r="E41" s="27">
        <v>26985</v>
      </c>
      <c r="F41" s="41">
        <f t="shared" si="15"/>
        <v>83441</v>
      </c>
      <c r="G41" s="29">
        <v>48822</v>
      </c>
      <c r="H41" s="26">
        <v>896</v>
      </c>
      <c r="I41" s="43">
        <v>98390</v>
      </c>
      <c r="J41" s="41">
        <f t="shared" si="16"/>
        <v>148108</v>
      </c>
      <c r="K41" s="44">
        <f t="shared" si="17"/>
        <v>104913</v>
      </c>
      <c r="L41" s="45">
        <f t="shared" si="18"/>
        <v>1261</v>
      </c>
      <c r="M41" s="43">
        <f t="shared" si="19"/>
        <v>125375</v>
      </c>
      <c r="N41" s="41">
        <f t="shared" si="20"/>
        <v>231549</v>
      </c>
      <c r="O41" s="34">
        <f t="shared" si="21"/>
        <v>0.4653570100940779</v>
      </c>
      <c r="P41" s="35">
        <f t="shared" si="22"/>
        <v>0.7105471847739889</v>
      </c>
      <c r="Q41" s="36">
        <f t="shared" si="23"/>
        <v>0.784765702891326</v>
      </c>
    </row>
    <row r="42" spans="1:17" ht="12" customHeight="1" thickBot="1">
      <c r="A42" s="329"/>
      <c r="B42" s="48" t="s">
        <v>20</v>
      </c>
      <c r="C42" s="78">
        <v>80502</v>
      </c>
      <c r="D42" s="79">
        <v>622</v>
      </c>
      <c r="E42" s="80">
        <v>24168</v>
      </c>
      <c r="F42" s="52">
        <f t="shared" si="15"/>
        <v>105292</v>
      </c>
      <c r="G42" s="81">
        <v>63500</v>
      </c>
      <c r="H42" s="79">
        <v>1276</v>
      </c>
      <c r="I42" s="54">
        <v>88564</v>
      </c>
      <c r="J42" s="52">
        <f t="shared" si="16"/>
        <v>153340</v>
      </c>
      <c r="K42" s="55">
        <f t="shared" si="17"/>
        <v>144002</v>
      </c>
      <c r="L42" s="56">
        <f t="shared" si="18"/>
        <v>1898</v>
      </c>
      <c r="M42" s="54">
        <f t="shared" si="19"/>
        <v>112732</v>
      </c>
      <c r="N42" s="52">
        <f t="shared" si="20"/>
        <v>258632</v>
      </c>
      <c r="O42" s="58">
        <f t="shared" si="21"/>
        <v>0.4409660976930876</v>
      </c>
      <c r="P42" s="59">
        <f t="shared" si="22"/>
        <v>0.672286617492097</v>
      </c>
      <c r="Q42" s="60">
        <f t="shared" si="23"/>
        <v>0.7856154419330802</v>
      </c>
    </row>
    <row r="43" spans="1:17" ht="21" customHeight="1" thickBot="1">
      <c r="A43" s="330"/>
      <c r="B43" s="61" t="s">
        <v>21</v>
      </c>
      <c r="C43" s="62">
        <f>SUM(C31:C42)</f>
        <v>1126912</v>
      </c>
      <c r="D43" s="63">
        <f>SUM(D31:D42)</f>
        <v>12597</v>
      </c>
      <c r="E43" s="64">
        <f>SUM(E31:E42)</f>
        <v>274327</v>
      </c>
      <c r="F43" s="65">
        <f>C43+D43+E43</f>
        <v>1413836</v>
      </c>
      <c r="G43" s="66">
        <f>SUM(G31:G42)</f>
        <v>846611</v>
      </c>
      <c r="H43" s="63">
        <f>SUM(H31:H42)</f>
        <v>22574</v>
      </c>
      <c r="I43" s="67">
        <f>SUM(I31:I42)</f>
        <v>1224157</v>
      </c>
      <c r="J43" s="65">
        <f>G43+H43+I43</f>
        <v>2093342</v>
      </c>
      <c r="K43" s="68">
        <f>SUM(K31:K42)</f>
        <v>1973523</v>
      </c>
      <c r="L43" s="69">
        <f>SUM(L31:L42)</f>
        <v>35171</v>
      </c>
      <c r="M43" s="67">
        <f>SUM(M31:M42)</f>
        <v>1498484</v>
      </c>
      <c r="N43" s="65">
        <f>K43+L43+M43</f>
        <v>3507178</v>
      </c>
      <c r="O43" s="71">
        <f t="shared" si="21"/>
        <v>0.42898461279650657</v>
      </c>
      <c r="P43" s="72">
        <f t="shared" si="22"/>
        <v>0.6418356031958148</v>
      </c>
      <c r="Q43" s="73">
        <f t="shared" si="23"/>
        <v>0.8169303109008839</v>
      </c>
    </row>
    <row r="44" spans="1:17" ht="12" customHeight="1">
      <c r="A44" s="328">
        <v>2004</v>
      </c>
      <c r="B44" s="24" t="s">
        <v>9</v>
      </c>
      <c r="C44" s="25">
        <v>76516</v>
      </c>
      <c r="D44" s="26">
        <v>998</v>
      </c>
      <c r="E44" s="27">
        <v>26756</v>
      </c>
      <c r="F44" s="28">
        <f aca="true" t="shared" si="24" ref="F44:F55">SUM(C44:E44)</f>
        <v>104270</v>
      </c>
      <c r="G44" s="29">
        <v>63922</v>
      </c>
      <c r="H44" s="26">
        <v>1676</v>
      </c>
      <c r="I44" s="43">
        <v>97933</v>
      </c>
      <c r="J44" s="28">
        <f aca="true" t="shared" si="25" ref="J44:J55">SUM(G44:I44)</f>
        <v>163531</v>
      </c>
      <c r="K44" s="74">
        <f aca="true" t="shared" si="26" ref="K44:K55">C44+G44</f>
        <v>140438</v>
      </c>
      <c r="L44" s="75">
        <f aca="true" t="shared" si="27" ref="L44:L55">D44+H44</f>
        <v>2674</v>
      </c>
      <c r="M44" s="76">
        <f aca="true" t="shared" si="28" ref="M44:M55">E44+I44</f>
        <v>124689</v>
      </c>
      <c r="N44" s="82">
        <f aca="true" t="shared" si="29" ref="N44:N55">SUM(K44:M44)</f>
        <v>267801</v>
      </c>
      <c r="O44" s="34">
        <f t="shared" si="21"/>
        <v>0.4551617083695296</v>
      </c>
      <c r="P44" s="35">
        <f t="shared" si="22"/>
        <v>0.6267763649962603</v>
      </c>
      <c r="Q44" s="36">
        <f t="shared" si="23"/>
        <v>0.7854181202832647</v>
      </c>
    </row>
    <row r="45" spans="1:17" ht="12" customHeight="1">
      <c r="A45" s="329"/>
      <c r="B45" s="37" t="s">
        <v>10</v>
      </c>
      <c r="C45" s="25">
        <v>71612</v>
      </c>
      <c r="D45" s="26">
        <v>1203</v>
      </c>
      <c r="E45" s="27">
        <v>28166</v>
      </c>
      <c r="F45" s="41">
        <f t="shared" si="24"/>
        <v>100981</v>
      </c>
      <c r="G45" s="29">
        <v>60089</v>
      </c>
      <c r="H45" s="26">
        <v>2048</v>
      </c>
      <c r="I45" s="43">
        <v>100075</v>
      </c>
      <c r="J45" s="41">
        <f t="shared" si="25"/>
        <v>162212</v>
      </c>
      <c r="K45" s="44">
        <f t="shared" si="26"/>
        <v>131701</v>
      </c>
      <c r="L45" s="45">
        <f t="shared" si="27"/>
        <v>3251</v>
      </c>
      <c r="M45" s="43">
        <f t="shared" si="28"/>
        <v>128241</v>
      </c>
      <c r="N45" s="46">
        <f t="shared" si="29"/>
        <v>263193</v>
      </c>
      <c r="O45" s="34">
        <f t="shared" si="21"/>
        <v>0.4562531795506488</v>
      </c>
      <c r="P45" s="35">
        <f t="shared" si="22"/>
        <v>0.6299600123039065</v>
      </c>
      <c r="Q45" s="36">
        <f t="shared" si="23"/>
        <v>0.7803666534103758</v>
      </c>
    </row>
    <row r="46" spans="1:17" ht="12" customHeight="1">
      <c r="A46" s="329"/>
      <c r="B46" s="37" t="s">
        <v>11</v>
      </c>
      <c r="C46" s="25">
        <v>83614</v>
      </c>
      <c r="D46" s="26">
        <v>1346</v>
      </c>
      <c r="E46" s="27">
        <v>32461</v>
      </c>
      <c r="F46" s="41">
        <f t="shared" si="24"/>
        <v>117421</v>
      </c>
      <c r="G46" s="29">
        <v>61401</v>
      </c>
      <c r="H46" s="26">
        <v>2480</v>
      </c>
      <c r="I46" s="43">
        <v>109999</v>
      </c>
      <c r="J46" s="41">
        <f t="shared" si="25"/>
        <v>173880</v>
      </c>
      <c r="K46" s="44">
        <f t="shared" si="26"/>
        <v>145015</v>
      </c>
      <c r="L46" s="45">
        <f t="shared" si="27"/>
        <v>3826</v>
      </c>
      <c r="M46" s="43">
        <f t="shared" si="28"/>
        <v>142460</v>
      </c>
      <c r="N46" s="46">
        <f t="shared" si="29"/>
        <v>291301</v>
      </c>
      <c r="O46" s="34">
        <f t="shared" si="21"/>
        <v>0.4234113712374582</v>
      </c>
      <c r="P46" s="35">
        <f t="shared" si="22"/>
        <v>0.6481965499215891</v>
      </c>
      <c r="Q46" s="36">
        <f t="shared" si="23"/>
        <v>0.7721395479432823</v>
      </c>
    </row>
    <row r="47" spans="1:17" ht="12" customHeight="1">
      <c r="A47" s="329"/>
      <c r="B47" s="37" t="s">
        <v>12</v>
      </c>
      <c r="C47" s="25">
        <v>95321</v>
      </c>
      <c r="D47" s="26">
        <v>1573</v>
      </c>
      <c r="E47" s="27">
        <v>30812</v>
      </c>
      <c r="F47" s="41">
        <f t="shared" si="24"/>
        <v>127706</v>
      </c>
      <c r="G47" s="29">
        <v>78060</v>
      </c>
      <c r="H47" s="26">
        <v>2508</v>
      </c>
      <c r="I47" s="43">
        <v>99428</v>
      </c>
      <c r="J47" s="41">
        <f t="shared" si="25"/>
        <v>179996</v>
      </c>
      <c r="K47" s="44">
        <f t="shared" si="26"/>
        <v>173381</v>
      </c>
      <c r="L47" s="45">
        <f t="shared" si="27"/>
        <v>4081</v>
      </c>
      <c r="M47" s="43">
        <f t="shared" si="28"/>
        <v>130240</v>
      </c>
      <c r="N47" s="46">
        <f t="shared" si="29"/>
        <v>307702</v>
      </c>
      <c r="O47" s="34">
        <f t="shared" si="21"/>
        <v>0.4502223427019108</v>
      </c>
      <c r="P47" s="35">
        <f t="shared" si="22"/>
        <v>0.6145552560646901</v>
      </c>
      <c r="Q47" s="36">
        <f t="shared" si="23"/>
        <v>0.7634213759213759</v>
      </c>
    </row>
    <row r="48" spans="1:17" ht="12" customHeight="1">
      <c r="A48" s="329"/>
      <c r="B48" s="37" t="s">
        <v>13</v>
      </c>
      <c r="C48" s="25">
        <v>84277</v>
      </c>
      <c r="D48" s="26">
        <v>1327</v>
      </c>
      <c r="E48" s="27">
        <v>30224</v>
      </c>
      <c r="F48" s="41">
        <f t="shared" si="24"/>
        <v>115828</v>
      </c>
      <c r="G48" s="29">
        <v>63685</v>
      </c>
      <c r="H48" s="26">
        <v>2385</v>
      </c>
      <c r="I48" s="43">
        <v>93639</v>
      </c>
      <c r="J48" s="41">
        <f t="shared" si="25"/>
        <v>159709</v>
      </c>
      <c r="K48" s="44">
        <f t="shared" si="26"/>
        <v>147962</v>
      </c>
      <c r="L48" s="45">
        <f t="shared" si="27"/>
        <v>3712</v>
      </c>
      <c r="M48" s="43">
        <f t="shared" si="28"/>
        <v>123863</v>
      </c>
      <c r="N48" s="46">
        <f t="shared" si="29"/>
        <v>275537</v>
      </c>
      <c r="O48" s="34">
        <f t="shared" si="21"/>
        <v>0.43041456590205596</v>
      </c>
      <c r="P48" s="35">
        <f t="shared" si="22"/>
        <v>0.642510775862069</v>
      </c>
      <c r="Q48" s="36">
        <f t="shared" si="23"/>
        <v>0.7559884711334297</v>
      </c>
    </row>
    <row r="49" spans="1:17" ht="12" customHeight="1">
      <c r="A49" s="329"/>
      <c r="B49" s="37" t="s">
        <v>14</v>
      </c>
      <c r="C49" s="25">
        <v>83381</v>
      </c>
      <c r="D49" s="26">
        <v>1134</v>
      </c>
      <c r="E49" s="27">
        <v>32290</v>
      </c>
      <c r="F49" s="41">
        <f t="shared" si="24"/>
        <v>116805</v>
      </c>
      <c r="G49" s="29">
        <v>58162</v>
      </c>
      <c r="H49" s="26">
        <v>1479</v>
      </c>
      <c r="I49" s="43">
        <v>100719</v>
      </c>
      <c r="J49" s="41">
        <f t="shared" si="25"/>
        <v>160360</v>
      </c>
      <c r="K49" s="44">
        <f t="shared" si="26"/>
        <v>141543</v>
      </c>
      <c r="L49" s="45">
        <f t="shared" si="27"/>
        <v>2613</v>
      </c>
      <c r="M49" s="43">
        <f t="shared" si="28"/>
        <v>133009</v>
      </c>
      <c r="N49" s="46">
        <f t="shared" si="29"/>
        <v>277165</v>
      </c>
      <c r="O49" s="34">
        <f t="shared" si="21"/>
        <v>0.4109139978663728</v>
      </c>
      <c r="P49" s="35">
        <f t="shared" si="22"/>
        <v>0.56601607347876</v>
      </c>
      <c r="Q49" s="36">
        <f t="shared" si="23"/>
        <v>0.7572344728552203</v>
      </c>
    </row>
    <row r="50" spans="1:17" ht="12" customHeight="1">
      <c r="A50" s="329"/>
      <c r="B50" s="37" t="s">
        <v>15</v>
      </c>
      <c r="C50" s="25">
        <v>146009</v>
      </c>
      <c r="D50" s="26">
        <v>1562</v>
      </c>
      <c r="E50" s="27">
        <v>31760</v>
      </c>
      <c r="F50" s="41">
        <f t="shared" si="24"/>
        <v>179331</v>
      </c>
      <c r="G50" s="29">
        <v>99582</v>
      </c>
      <c r="H50" s="26">
        <v>1544</v>
      </c>
      <c r="I50" s="43">
        <v>95352</v>
      </c>
      <c r="J50" s="41">
        <f t="shared" si="25"/>
        <v>196478</v>
      </c>
      <c r="K50" s="44">
        <f t="shared" si="26"/>
        <v>245591</v>
      </c>
      <c r="L50" s="45">
        <f t="shared" si="27"/>
        <v>3106</v>
      </c>
      <c r="M50" s="43">
        <f t="shared" si="28"/>
        <v>127112</v>
      </c>
      <c r="N50" s="46">
        <f t="shared" si="29"/>
        <v>375809</v>
      </c>
      <c r="O50" s="34">
        <f t="shared" si="21"/>
        <v>0.405479028140282</v>
      </c>
      <c r="P50" s="35">
        <f t="shared" si="22"/>
        <v>0.4971023824855119</v>
      </c>
      <c r="Q50" s="36">
        <f t="shared" si="23"/>
        <v>0.7501416074013468</v>
      </c>
    </row>
    <row r="51" spans="1:17" ht="12" customHeight="1">
      <c r="A51" s="329"/>
      <c r="B51" s="47" t="s">
        <v>16</v>
      </c>
      <c r="C51" s="25">
        <v>194173</v>
      </c>
      <c r="D51" s="26">
        <v>1728</v>
      </c>
      <c r="E51" s="27">
        <v>18295</v>
      </c>
      <c r="F51" s="41">
        <f t="shared" si="24"/>
        <v>214196</v>
      </c>
      <c r="G51" s="29">
        <v>128792</v>
      </c>
      <c r="H51" s="26">
        <v>1801</v>
      </c>
      <c r="I51" s="43">
        <v>59634</v>
      </c>
      <c r="J51" s="41">
        <f t="shared" si="25"/>
        <v>190227</v>
      </c>
      <c r="K51" s="44">
        <f t="shared" si="26"/>
        <v>322965</v>
      </c>
      <c r="L51" s="45">
        <f t="shared" si="27"/>
        <v>3529</v>
      </c>
      <c r="M51" s="43">
        <f t="shared" si="28"/>
        <v>77929</v>
      </c>
      <c r="N51" s="46">
        <f t="shared" si="29"/>
        <v>404423</v>
      </c>
      <c r="O51" s="34">
        <f t="shared" si="21"/>
        <v>0.3987800535661759</v>
      </c>
      <c r="P51" s="35">
        <f t="shared" si="22"/>
        <v>0.5103428733352224</v>
      </c>
      <c r="Q51" s="36">
        <f t="shared" si="23"/>
        <v>0.7652350216222459</v>
      </c>
    </row>
    <row r="52" spans="1:17" ht="12" customHeight="1">
      <c r="A52" s="329"/>
      <c r="B52" s="37" t="s">
        <v>17</v>
      </c>
      <c r="C52" s="25">
        <v>93413</v>
      </c>
      <c r="D52" s="26">
        <v>1191</v>
      </c>
      <c r="E52" s="27">
        <v>31334</v>
      </c>
      <c r="F52" s="41">
        <f t="shared" si="24"/>
        <v>125938</v>
      </c>
      <c r="G52" s="29">
        <v>63943</v>
      </c>
      <c r="H52" s="26">
        <v>1582</v>
      </c>
      <c r="I52" s="43">
        <v>98335</v>
      </c>
      <c r="J52" s="41">
        <f t="shared" si="25"/>
        <v>163860</v>
      </c>
      <c r="K52" s="44">
        <f t="shared" si="26"/>
        <v>157356</v>
      </c>
      <c r="L52" s="45">
        <f t="shared" si="27"/>
        <v>2773</v>
      </c>
      <c r="M52" s="43">
        <f t="shared" si="28"/>
        <v>129669</v>
      </c>
      <c r="N52" s="46">
        <f t="shared" si="29"/>
        <v>289798</v>
      </c>
      <c r="O52" s="34">
        <f t="shared" si="21"/>
        <v>0.4063588296601337</v>
      </c>
      <c r="P52" s="35">
        <f t="shared" si="22"/>
        <v>0.570501262170934</v>
      </c>
      <c r="Q52" s="36">
        <f t="shared" si="23"/>
        <v>0.7583539627821607</v>
      </c>
    </row>
    <row r="53" spans="1:17" ht="12" customHeight="1">
      <c r="A53" s="329"/>
      <c r="B53" s="37" t="s">
        <v>18</v>
      </c>
      <c r="C53" s="25">
        <v>76145</v>
      </c>
      <c r="D53" s="26">
        <v>797</v>
      </c>
      <c r="E53" s="27">
        <v>31546</v>
      </c>
      <c r="F53" s="41">
        <f t="shared" si="24"/>
        <v>108488</v>
      </c>
      <c r="G53" s="29">
        <v>54414</v>
      </c>
      <c r="H53" s="26">
        <v>1418</v>
      </c>
      <c r="I53" s="43">
        <v>96706</v>
      </c>
      <c r="J53" s="41">
        <f t="shared" si="25"/>
        <v>152538</v>
      </c>
      <c r="K53" s="44">
        <f t="shared" si="26"/>
        <v>130559</v>
      </c>
      <c r="L53" s="45">
        <f t="shared" si="27"/>
        <v>2215</v>
      </c>
      <c r="M53" s="43">
        <f t="shared" si="28"/>
        <v>128252</v>
      </c>
      <c r="N53" s="46">
        <f t="shared" si="29"/>
        <v>261026</v>
      </c>
      <c r="O53" s="34">
        <f t="shared" si="21"/>
        <v>0.41677708928530394</v>
      </c>
      <c r="P53" s="35">
        <f t="shared" si="22"/>
        <v>0.6401805869074492</v>
      </c>
      <c r="Q53" s="36">
        <f t="shared" si="23"/>
        <v>0.7540311262202539</v>
      </c>
    </row>
    <row r="54" spans="1:17" ht="12" customHeight="1">
      <c r="A54" s="329"/>
      <c r="B54" s="37" t="s">
        <v>19</v>
      </c>
      <c r="C54" s="25">
        <v>57375</v>
      </c>
      <c r="D54" s="26">
        <v>404</v>
      </c>
      <c r="E54" s="27">
        <v>31350</v>
      </c>
      <c r="F54" s="41">
        <f t="shared" si="24"/>
        <v>89129</v>
      </c>
      <c r="G54" s="29">
        <v>48119</v>
      </c>
      <c r="H54" s="26">
        <v>817</v>
      </c>
      <c r="I54" s="43">
        <v>94143</v>
      </c>
      <c r="J54" s="41">
        <f t="shared" si="25"/>
        <v>143079</v>
      </c>
      <c r="K54" s="44">
        <f t="shared" si="26"/>
        <v>105494</v>
      </c>
      <c r="L54" s="45">
        <f t="shared" si="27"/>
        <v>1221</v>
      </c>
      <c r="M54" s="43">
        <f t="shared" si="28"/>
        <v>125493</v>
      </c>
      <c r="N54" s="46">
        <f t="shared" si="29"/>
        <v>232208</v>
      </c>
      <c r="O54" s="34">
        <f t="shared" si="21"/>
        <v>0.4561302064572393</v>
      </c>
      <c r="P54" s="35">
        <f t="shared" si="22"/>
        <v>0.6691236691236692</v>
      </c>
      <c r="Q54" s="36">
        <f t="shared" si="23"/>
        <v>0.7501852692978891</v>
      </c>
    </row>
    <row r="55" spans="1:17" ht="12" customHeight="1" thickBot="1">
      <c r="A55" s="329"/>
      <c r="B55" s="48" t="s">
        <v>20</v>
      </c>
      <c r="C55" s="78">
        <v>79715</v>
      </c>
      <c r="D55" s="79">
        <v>658</v>
      </c>
      <c r="E55" s="80">
        <v>28113</v>
      </c>
      <c r="F55" s="52">
        <f t="shared" si="24"/>
        <v>108486</v>
      </c>
      <c r="G55" s="81">
        <v>61910</v>
      </c>
      <c r="H55" s="79">
        <v>1224</v>
      </c>
      <c r="I55" s="54">
        <v>85002</v>
      </c>
      <c r="J55" s="52">
        <f t="shared" si="25"/>
        <v>148136</v>
      </c>
      <c r="K55" s="55">
        <f t="shared" si="26"/>
        <v>141625</v>
      </c>
      <c r="L55" s="56">
        <f t="shared" si="27"/>
        <v>1882</v>
      </c>
      <c r="M55" s="54">
        <f t="shared" si="28"/>
        <v>113115</v>
      </c>
      <c r="N55" s="57">
        <f t="shared" si="29"/>
        <v>256622</v>
      </c>
      <c r="O55" s="58">
        <f t="shared" si="21"/>
        <v>0.4371403353927626</v>
      </c>
      <c r="P55" s="59">
        <f t="shared" si="22"/>
        <v>0.6503719447396387</v>
      </c>
      <c r="Q55" s="60">
        <f t="shared" si="23"/>
        <v>0.7514653229014719</v>
      </c>
    </row>
    <row r="56" spans="1:17" ht="21" customHeight="1" thickBot="1">
      <c r="A56" s="330"/>
      <c r="B56" s="61" t="s">
        <v>21</v>
      </c>
      <c r="C56" s="62">
        <f>SUM(C44:C55)</f>
        <v>1141551</v>
      </c>
      <c r="D56" s="63">
        <f>SUM(D44:D55)</f>
        <v>13921</v>
      </c>
      <c r="E56" s="64">
        <f>SUM(E44:E55)</f>
        <v>353107</v>
      </c>
      <c r="F56" s="65">
        <f>C56+D56+E56</f>
        <v>1508579</v>
      </c>
      <c r="G56" s="66">
        <f>SUM(G44:G55)</f>
        <v>842079</v>
      </c>
      <c r="H56" s="63">
        <f>SUM(H44:H55)</f>
        <v>20962</v>
      </c>
      <c r="I56" s="67">
        <f>SUM(I44:I55)</f>
        <v>1130965</v>
      </c>
      <c r="J56" s="65">
        <f>G56+H56+I56</f>
        <v>1994006</v>
      </c>
      <c r="K56" s="68">
        <f>SUM(K44:K55)</f>
        <v>1983630</v>
      </c>
      <c r="L56" s="69">
        <f>SUM(L44:L55)</f>
        <v>34883</v>
      </c>
      <c r="M56" s="67">
        <f>SUM(M44:M55)</f>
        <v>1484072</v>
      </c>
      <c r="N56" s="70">
        <f>K56+L56+M56</f>
        <v>3502585</v>
      </c>
      <c r="O56" s="71">
        <f t="shared" si="21"/>
        <v>0.42451414830386713</v>
      </c>
      <c r="P56" s="72">
        <f t="shared" si="22"/>
        <v>0.6009230857437721</v>
      </c>
      <c r="Q56" s="73">
        <f t="shared" si="23"/>
        <v>0.7620688214587972</v>
      </c>
    </row>
    <row r="57" spans="1:17" ht="12" customHeight="1">
      <c r="A57" s="328">
        <v>2005</v>
      </c>
      <c r="B57" s="24" t="s">
        <v>9</v>
      </c>
      <c r="C57" s="25">
        <v>82015</v>
      </c>
      <c r="D57" s="26">
        <v>1080</v>
      </c>
      <c r="E57" s="27">
        <v>29505</v>
      </c>
      <c r="F57" s="28">
        <f aca="true" t="shared" si="30" ref="F57:F68">SUM(C57:E57)</f>
        <v>112600</v>
      </c>
      <c r="G57" s="29">
        <v>66649</v>
      </c>
      <c r="H57" s="26">
        <v>1600</v>
      </c>
      <c r="I57" s="43">
        <v>86640</v>
      </c>
      <c r="J57" s="28">
        <f aca="true" t="shared" si="31" ref="J57:J68">SUM(G57:I57)</f>
        <v>154889</v>
      </c>
      <c r="K57" s="74">
        <f aca="true" t="shared" si="32" ref="K57:K68">C57+G57</f>
        <v>148664</v>
      </c>
      <c r="L57" s="75">
        <f aca="true" t="shared" si="33" ref="L57:L68">D57+H57</f>
        <v>2680</v>
      </c>
      <c r="M57" s="76">
        <f aca="true" t="shared" si="34" ref="M57:M68">E57+I57</f>
        <v>116145</v>
      </c>
      <c r="N57" s="82">
        <f aca="true" t="shared" si="35" ref="N57:N68">SUM(K57:M57)</f>
        <v>267489</v>
      </c>
      <c r="O57" s="34">
        <f t="shared" si="21"/>
        <v>0.4483197008018081</v>
      </c>
      <c r="P57" s="35">
        <f t="shared" si="22"/>
        <v>0.5970149253731343</v>
      </c>
      <c r="Q57" s="36">
        <f t="shared" si="23"/>
        <v>0.7459640966033837</v>
      </c>
    </row>
    <row r="58" spans="1:17" ht="12" customHeight="1">
      <c r="A58" s="329"/>
      <c r="B58" s="37" t="s">
        <v>10</v>
      </c>
      <c r="C58" s="25">
        <v>65832</v>
      </c>
      <c r="D58" s="26">
        <v>1168</v>
      </c>
      <c r="E58" s="27">
        <v>31745</v>
      </c>
      <c r="F58" s="41">
        <f t="shared" si="30"/>
        <v>98745</v>
      </c>
      <c r="G58" s="29">
        <v>58950</v>
      </c>
      <c r="H58" s="26">
        <v>1806</v>
      </c>
      <c r="I58" s="43">
        <v>92254</v>
      </c>
      <c r="J58" s="41">
        <f t="shared" si="31"/>
        <v>153010</v>
      </c>
      <c r="K58" s="44">
        <f t="shared" si="32"/>
        <v>124782</v>
      </c>
      <c r="L58" s="45">
        <f t="shared" si="33"/>
        <v>2974</v>
      </c>
      <c r="M58" s="43">
        <f t="shared" si="34"/>
        <v>123999</v>
      </c>
      <c r="N58" s="46">
        <f t="shared" si="35"/>
        <v>251755</v>
      </c>
      <c r="O58" s="34">
        <f t="shared" si="21"/>
        <v>0.4724239072943213</v>
      </c>
      <c r="P58" s="35">
        <f t="shared" si="22"/>
        <v>0.6072629455279085</v>
      </c>
      <c r="Q58" s="36">
        <f t="shared" si="23"/>
        <v>0.7439898708860555</v>
      </c>
    </row>
    <row r="59" spans="1:17" ht="12" customHeight="1">
      <c r="A59" s="329"/>
      <c r="B59" s="37" t="s">
        <v>11</v>
      </c>
      <c r="C59" s="25">
        <v>104889</v>
      </c>
      <c r="D59" s="26">
        <v>1683</v>
      </c>
      <c r="E59" s="27">
        <v>36601</v>
      </c>
      <c r="F59" s="41">
        <f t="shared" si="30"/>
        <v>143173</v>
      </c>
      <c r="G59" s="29">
        <v>72724</v>
      </c>
      <c r="H59" s="26">
        <v>2493</v>
      </c>
      <c r="I59" s="43">
        <v>99316</v>
      </c>
      <c r="J59" s="41">
        <f t="shared" si="31"/>
        <v>174533</v>
      </c>
      <c r="K59" s="44">
        <f t="shared" si="32"/>
        <v>177613</v>
      </c>
      <c r="L59" s="45">
        <f t="shared" si="33"/>
        <v>4176</v>
      </c>
      <c r="M59" s="43">
        <f t="shared" si="34"/>
        <v>135917</v>
      </c>
      <c r="N59" s="46">
        <f t="shared" si="35"/>
        <v>317706</v>
      </c>
      <c r="O59" s="34">
        <f t="shared" si="21"/>
        <v>0.4094520108325404</v>
      </c>
      <c r="P59" s="35">
        <f t="shared" si="22"/>
        <v>0.5969827586206896</v>
      </c>
      <c r="Q59" s="36">
        <f t="shared" si="23"/>
        <v>0.730710654296372</v>
      </c>
    </row>
    <row r="60" spans="1:17" ht="12">
      <c r="A60" s="329"/>
      <c r="B60" s="37" t="s">
        <v>12</v>
      </c>
      <c r="C60" s="25">
        <v>81588</v>
      </c>
      <c r="D60" s="26">
        <v>1722</v>
      </c>
      <c r="E60" s="27">
        <v>35601</v>
      </c>
      <c r="F60" s="41">
        <f t="shared" si="30"/>
        <v>118911</v>
      </c>
      <c r="G60" s="29">
        <v>68130</v>
      </c>
      <c r="H60" s="26">
        <v>2694</v>
      </c>
      <c r="I60" s="43">
        <v>92051</v>
      </c>
      <c r="J60" s="41">
        <f t="shared" si="31"/>
        <v>162875</v>
      </c>
      <c r="K60" s="44">
        <f t="shared" si="32"/>
        <v>149718</v>
      </c>
      <c r="L60" s="45">
        <f t="shared" si="33"/>
        <v>4416</v>
      </c>
      <c r="M60" s="43">
        <f t="shared" si="34"/>
        <v>127652</v>
      </c>
      <c r="N60" s="46">
        <f t="shared" si="35"/>
        <v>281786</v>
      </c>
      <c r="O60" s="34">
        <f t="shared" si="21"/>
        <v>0.45505550434817454</v>
      </c>
      <c r="P60" s="35">
        <f t="shared" si="22"/>
        <v>0.6100543478260869</v>
      </c>
      <c r="Q60" s="36">
        <f t="shared" si="23"/>
        <v>0.7211089524645129</v>
      </c>
    </row>
    <row r="61" spans="1:17" ht="12" customHeight="1">
      <c r="A61" s="329"/>
      <c r="B61" s="37" t="s">
        <v>13</v>
      </c>
      <c r="C61" s="83">
        <v>85480</v>
      </c>
      <c r="D61" s="84">
        <v>1465</v>
      </c>
      <c r="E61" s="85">
        <v>37053</v>
      </c>
      <c r="F61" s="86">
        <f t="shared" si="30"/>
        <v>123998</v>
      </c>
      <c r="G61" s="87">
        <v>60452</v>
      </c>
      <c r="H61" s="84">
        <v>2187</v>
      </c>
      <c r="I61" s="88">
        <v>88767</v>
      </c>
      <c r="J61" s="86">
        <f t="shared" si="31"/>
        <v>151406</v>
      </c>
      <c r="K61" s="89">
        <f t="shared" si="32"/>
        <v>145932</v>
      </c>
      <c r="L61" s="90">
        <f t="shared" si="33"/>
        <v>3652</v>
      </c>
      <c r="M61" s="88">
        <f t="shared" si="34"/>
        <v>125820</v>
      </c>
      <c r="N61" s="91">
        <f t="shared" si="35"/>
        <v>275404</v>
      </c>
      <c r="O61" s="34">
        <f t="shared" si="21"/>
        <v>0.4142477318202999</v>
      </c>
      <c r="P61" s="35">
        <f t="shared" si="22"/>
        <v>0.5988499452354874</v>
      </c>
      <c r="Q61" s="36">
        <f t="shared" si="23"/>
        <v>0.7055078683834048</v>
      </c>
    </row>
    <row r="62" spans="1:17" ht="12" customHeight="1">
      <c r="A62" s="329"/>
      <c r="B62" s="37" t="s">
        <v>14</v>
      </c>
      <c r="C62" s="25">
        <v>86170</v>
      </c>
      <c r="D62" s="26">
        <v>1564</v>
      </c>
      <c r="E62" s="27">
        <v>86743</v>
      </c>
      <c r="F62" s="41">
        <f t="shared" si="30"/>
        <v>174477</v>
      </c>
      <c r="G62" s="29">
        <v>7470</v>
      </c>
      <c r="H62" s="26">
        <v>253</v>
      </c>
      <c r="I62" s="43">
        <v>10805</v>
      </c>
      <c r="J62" s="41">
        <f t="shared" si="31"/>
        <v>18528</v>
      </c>
      <c r="K62" s="44">
        <f t="shared" si="32"/>
        <v>93640</v>
      </c>
      <c r="L62" s="45">
        <f t="shared" si="33"/>
        <v>1817</v>
      </c>
      <c r="M62" s="43">
        <f t="shared" si="34"/>
        <v>97548</v>
      </c>
      <c r="N62" s="46">
        <f t="shared" si="35"/>
        <v>193005</v>
      </c>
      <c r="O62" s="34">
        <f t="shared" si="21"/>
        <v>0.07977360102520291</v>
      </c>
      <c r="P62" s="35">
        <f t="shared" si="22"/>
        <v>0.13924050632911392</v>
      </c>
      <c r="Q62" s="36">
        <f t="shared" si="23"/>
        <v>0.11076598187558945</v>
      </c>
    </row>
    <row r="63" spans="1:17" ht="12" customHeight="1">
      <c r="A63" s="329"/>
      <c r="B63" s="37" t="s">
        <v>15</v>
      </c>
      <c r="C63" s="25">
        <v>152456</v>
      </c>
      <c r="D63" s="26">
        <v>2163</v>
      </c>
      <c r="E63" s="27">
        <v>90644</v>
      </c>
      <c r="F63" s="41">
        <f t="shared" si="30"/>
        <v>245263</v>
      </c>
      <c r="G63" s="29">
        <v>0</v>
      </c>
      <c r="H63" s="26">
        <v>0</v>
      </c>
      <c r="I63" s="43">
        <v>0</v>
      </c>
      <c r="J63" s="41">
        <f t="shared" si="31"/>
        <v>0</v>
      </c>
      <c r="K63" s="44">
        <f t="shared" si="32"/>
        <v>152456</v>
      </c>
      <c r="L63" s="45">
        <f t="shared" si="33"/>
        <v>2163</v>
      </c>
      <c r="M63" s="43">
        <f t="shared" si="34"/>
        <v>90644</v>
      </c>
      <c r="N63" s="46">
        <f t="shared" si="35"/>
        <v>245263</v>
      </c>
      <c r="O63" s="34">
        <f t="shared" si="21"/>
        <v>0</v>
      </c>
      <c r="P63" s="35">
        <f t="shared" si="22"/>
        <v>0</v>
      </c>
      <c r="Q63" s="36">
        <f t="shared" si="23"/>
        <v>0</v>
      </c>
    </row>
    <row r="64" spans="1:17" ht="12" customHeight="1">
      <c r="A64" s="329"/>
      <c r="B64" s="47" t="s">
        <v>16</v>
      </c>
      <c r="C64" s="25">
        <v>182472</v>
      </c>
      <c r="D64" s="26">
        <v>2028</v>
      </c>
      <c r="E64" s="27">
        <v>43257</v>
      </c>
      <c r="F64" s="41">
        <f t="shared" si="30"/>
        <v>227757</v>
      </c>
      <c r="G64" s="29">
        <v>103451</v>
      </c>
      <c r="H64" s="26">
        <v>1219</v>
      </c>
      <c r="I64" s="43">
        <v>32823</v>
      </c>
      <c r="J64" s="41">
        <f t="shared" si="31"/>
        <v>137493</v>
      </c>
      <c r="K64" s="44">
        <f t="shared" si="32"/>
        <v>285923</v>
      </c>
      <c r="L64" s="45">
        <f t="shared" si="33"/>
        <v>3247</v>
      </c>
      <c r="M64" s="43">
        <f t="shared" si="34"/>
        <v>76080</v>
      </c>
      <c r="N64" s="46">
        <f t="shared" si="35"/>
        <v>365250</v>
      </c>
      <c r="O64" s="34">
        <f t="shared" si="21"/>
        <v>0.36181419473074916</v>
      </c>
      <c r="P64" s="35">
        <f t="shared" si="22"/>
        <v>0.375423467816446</v>
      </c>
      <c r="Q64" s="36">
        <f t="shared" si="23"/>
        <v>0.4314274447949527</v>
      </c>
    </row>
    <row r="65" spans="1:17" ht="12" customHeight="1">
      <c r="A65" s="329"/>
      <c r="B65" s="37" t="s">
        <v>17</v>
      </c>
      <c r="C65" s="25">
        <v>89781</v>
      </c>
      <c r="D65" s="26">
        <v>1242</v>
      </c>
      <c r="E65" s="27">
        <v>48892</v>
      </c>
      <c r="F65" s="41">
        <f t="shared" si="30"/>
        <v>139915</v>
      </c>
      <c r="G65" s="29">
        <v>60581</v>
      </c>
      <c r="H65" s="26">
        <v>1489</v>
      </c>
      <c r="I65" s="43">
        <v>73419</v>
      </c>
      <c r="J65" s="41">
        <f t="shared" si="31"/>
        <v>135489</v>
      </c>
      <c r="K65" s="44">
        <f t="shared" si="32"/>
        <v>150362</v>
      </c>
      <c r="L65" s="45">
        <f t="shared" si="33"/>
        <v>2731</v>
      </c>
      <c r="M65" s="43">
        <f t="shared" si="34"/>
        <v>122311</v>
      </c>
      <c r="N65" s="46">
        <f t="shared" si="35"/>
        <v>275404</v>
      </c>
      <c r="O65" s="34">
        <f t="shared" si="21"/>
        <v>0.4029009989226001</v>
      </c>
      <c r="P65" s="35">
        <f t="shared" si="22"/>
        <v>0.545221530574881</v>
      </c>
      <c r="Q65" s="36">
        <f t="shared" si="23"/>
        <v>0.6002648984964557</v>
      </c>
    </row>
    <row r="66" spans="1:17" ht="12" customHeight="1">
      <c r="A66" s="329"/>
      <c r="B66" s="37" t="s">
        <v>18</v>
      </c>
      <c r="C66" s="25">
        <v>77931</v>
      </c>
      <c r="D66" s="26">
        <v>902</v>
      </c>
      <c r="E66" s="27">
        <v>48489</v>
      </c>
      <c r="F66" s="41">
        <f t="shared" si="30"/>
        <v>127322</v>
      </c>
      <c r="G66" s="29">
        <v>52744</v>
      </c>
      <c r="H66" s="26">
        <v>1263</v>
      </c>
      <c r="I66" s="43">
        <v>74209</v>
      </c>
      <c r="J66" s="41">
        <f t="shared" si="31"/>
        <v>128216</v>
      </c>
      <c r="K66" s="44">
        <f t="shared" si="32"/>
        <v>130675</v>
      </c>
      <c r="L66" s="45">
        <f t="shared" si="33"/>
        <v>2165</v>
      </c>
      <c r="M66" s="43">
        <f t="shared" si="34"/>
        <v>122698</v>
      </c>
      <c r="N66" s="46">
        <f t="shared" si="35"/>
        <v>255538</v>
      </c>
      <c r="O66" s="34">
        <f t="shared" si="21"/>
        <v>0.4036273196862445</v>
      </c>
      <c r="P66" s="35">
        <f t="shared" si="22"/>
        <v>0.5833718244803695</v>
      </c>
      <c r="Q66" s="36">
        <f t="shared" si="23"/>
        <v>0.6048101843550832</v>
      </c>
    </row>
    <row r="67" spans="1:17" ht="12" customHeight="1">
      <c r="A67" s="329"/>
      <c r="B67" s="37" t="s">
        <v>19</v>
      </c>
      <c r="C67" s="25">
        <v>58092</v>
      </c>
      <c r="D67" s="26">
        <v>441</v>
      </c>
      <c r="E67" s="27">
        <v>48354</v>
      </c>
      <c r="F67" s="41">
        <f t="shared" si="30"/>
        <v>106887</v>
      </c>
      <c r="G67" s="29">
        <v>43091</v>
      </c>
      <c r="H67" s="26">
        <v>814</v>
      </c>
      <c r="I67" s="43">
        <v>72566</v>
      </c>
      <c r="J67" s="41">
        <f t="shared" si="31"/>
        <v>116471</v>
      </c>
      <c r="K67" s="44">
        <f t="shared" si="32"/>
        <v>101183</v>
      </c>
      <c r="L67" s="45">
        <f t="shared" si="33"/>
        <v>1255</v>
      </c>
      <c r="M67" s="43">
        <f t="shared" si="34"/>
        <v>120920</v>
      </c>
      <c r="N67" s="46">
        <f t="shared" si="35"/>
        <v>223358</v>
      </c>
      <c r="O67" s="34">
        <f t="shared" si="21"/>
        <v>0.42587193500884535</v>
      </c>
      <c r="P67" s="35">
        <f t="shared" si="22"/>
        <v>0.648605577689243</v>
      </c>
      <c r="Q67" s="36">
        <f t="shared" si="23"/>
        <v>0.6001157790274562</v>
      </c>
    </row>
    <row r="68" spans="1:17" ht="12" customHeight="1" thickBot="1">
      <c r="A68" s="329"/>
      <c r="B68" s="48" t="s">
        <v>20</v>
      </c>
      <c r="C68" s="78">
        <v>76050</v>
      </c>
      <c r="D68" s="79">
        <v>769</v>
      </c>
      <c r="E68" s="80">
        <v>47954</v>
      </c>
      <c r="F68" s="52">
        <f t="shared" si="30"/>
        <v>124773</v>
      </c>
      <c r="G68" s="81">
        <v>53102</v>
      </c>
      <c r="H68" s="79">
        <v>1119</v>
      </c>
      <c r="I68" s="54">
        <v>61668</v>
      </c>
      <c r="J68" s="52">
        <f t="shared" si="31"/>
        <v>115889</v>
      </c>
      <c r="K68" s="55">
        <f t="shared" si="32"/>
        <v>129152</v>
      </c>
      <c r="L68" s="56">
        <f t="shared" si="33"/>
        <v>1888</v>
      </c>
      <c r="M68" s="54">
        <f t="shared" si="34"/>
        <v>109622</v>
      </c>
      <c r="N68" s="57">
        <f t="shared" si="35"/>
        <v>240662</v>
      </c>
      <c r="O68" s="58">
        <f t="shared" si="21"/>
        <v>0.41115894449950446</v>
      </c>
      <c r="P68" s="59">
        <f t="shared" si="22"/>
        <v>0.5926906779661016</v>
      </c>
      <c r="Q68" s="60">
        <f t="shared" si="23"/>
        <v>0.5625513126927076</v>
      </c>
    </row>
    <row r="69" spans="1:17" ht="21" customHeight="1" thickBot="1">
      <c r="A69" s="330"/>
      <c r="B69" s="61" t="s">
        <v>21</v>
      </c>
      <c r="C69" s="62">
        <f>SUM(C57:C68)</f>
        <v>1142756</v>
      </c>
      <c r="D69" s="63">
        <f>SUM(D57:D68)</f>
        <v>16227</v>
      </c>
      <c r="E69" s="64">
        <f>SUM(E57:E68)</f>
        <v>584838</v>
      </c>
      <c r="F69" s="65">
        <f>C69+D69+E69</f>
        <v>1743821</v>
      </c>
      <c r="G69" s="66">
        <f>SUM(G57:G68)</f>
        <v>647344</v>
      </c>
      <c r="H69" s="63">
        <f>SUM(H57:H68)</f>
        <v>16937</v>
      </c>
      <c r="I69" s="67">
        <f>SUM(I57:I68)</f>
        <v>784518</v>
      </c>
      <c r="J69" s="65">
        <f>G69+H69+I69</f>
        <v>1448799</v>
      </c>
      <c r="K69" s="68">
        <f>SUM(K57:K68)</f>
        <v>1790100</v>
      </c>
      <c r="L69" s="69">
        <f>SUM(L57:L68)</f>
        <v>33164</v>
      </c>
      <c r="M69" s="67">
        <f>SUM(M57:M68)</f>
        <v>1369356</v>
      </c>
      <c r="N69" s="70">
        <f>K69+L69+M69</f>
        <v>3192620</v>
      </c>
      <c r="O69" s="71">
        <f aca="true" t="shared" si="36" ref="O69:O100">G69/K69</f>
        <v>0.3616244902519412</v>
      </c>
      <c r="P69" s="72">
        <f aca="true" t="shared" si="37" ref="P69:P100">H69/L69</f>
        <v>0.5107043782414666</v>
      </c>
      <c r="Q69" s="73">
        <f aca="true" t="shared" si="38" ref="Q69:Q100">I69/M69</f>
        <v>0.5729101855178639</v>
      </c>
    </row>
    <row r="70" spans="1:17" ht="12" customHeight="1">
      <c r="A70" s="328">
        <v>2006</v>
      </c>
      <c r="B70" s="24" t="s">
        <v>9</v>
      </c>
      <c r="C70" s="25">
        <v>76950</v>
      </c>
      <c r="D70" s="26">
        <v>1053</v>
      </c>
      <c r="E70" s="27">
        <v>45529</v>
      </c>
      <c r="F70" s="28">
        <f aca="true" t="shared" si="39" ref="F70:F81">SUM(C70:E70)</f>
        <v>123532</v>
      </c>
      <c r="G70" s="29">
        <v>60077</v>
      </c>
      <c r="H70" s="26">
        <v>1523</v>
      </c>
      <c r="I70" s="43">
        <v>70870</v>
      </c>
      <c r="J70" s="28">
        <f aca="true" t="shared" si="40" ref="J70:J81">SUM(G70:I70)</f>
        <v>132470</v>
      </c>
      <c r="K70" s="74">
        <f aca="true" t="shared" si="41" ref="K70:K81">C70+G70</f>
        <v>137027</v>
      </c>
      <c r="L70" s="75">
        <f aca="true" t="shared" si="42" ref="L70:L81">D70+H70</f>
        <v>2576</v>
      </c>
      <c r="M70" s="76">
        <f aca="true" t="shared" si="43" ref="M70:M81">E70+I70</f>
        <v>116399</v>
      </c>
      <c r="N70" s="82">
        <f aca="true" t="shared" si="44" ref="N70:N81">SUM(K70:M70)</f>
        <v>256002</v>
      </c>
      <c r="O70" s="34">
        <f t="shared" si="36"/>
        <v>0.4384318418997716</v>
      </c>
      <c r="P70" s="35">
        <f t="shared" si="37"/>
        <v>0.5912267080745341</v>
      </c>
      <c r="Q70" s="36">
        <f t="shared" si="38"/>
        <v>0.6088540279555666</v>
      </c>
    </row>
    <row r="71" spans="1:17" ht="12" customHeight="1">
      <c r="A71" s="329"/>
      <c r="B71" s="37" t="s">
        <v>10</v>
      </c>
      <c r="C71" s="25">
        <v>72897</v>
      </c>
      <c r="D71" s="26">
        <v>1264</v>
      </c>
      <c r="E71" s="27">
        <v>49909</v>
      </c>
      <c r="F71" s="41">
        <f t="shared" si="39"/>
        <v>124070</v>
      </c>
      <c r="G71" s="29">
        <v>61802</v>
      </c>
      <c r="H71" s="26">
        <v>1840</v>
      </c>
      <c r="I71" s="43">
        <v>69047</v>
      </c>
      <c r="J71" s="41">
        <f t="shared" si="40"/>
        <v>132689</v>
      </c>
      <c r="K71" s="44">
        <f t="shared" si="41"/>
        <v>134699</v>
      </c>
      <c r="L71" s="45">
        <f t="shared" si="42"/>
        <v>3104</v>
      </c>
      <c r="M71" s="43">
        <f t="shared" si="43"/>
        <v>118956</v>
      </c>
      <c r="N71" s="46">
        <f t="shared" si="44"/>
        <v>256759</v>
      </c>
      <c r="O71" s="34">
        <f t="shared" si="36"/>
        <v>0.45881558140743434</v>
      </c>
      <c r="P71" s="35">
        <f t="shared" si="37"/>
        <v>0.5927835051546392</v>
      </c>
      <c r="Q71" s="36">
        <f t="shared" si="38"/>
        <v>0.5804415077843909</v>
      </c>
    </row>
    <row r="72" spans="1:17" ht="12" customHeight="1">
      <c r="A72" s="329"/>
      <c r="B72" s="37" t="s">
        <v>11</v>
      </c>
      <c r="C72" s="25">
        <v>85017</v>
      </c>
      <c r="D72" s="26">
        <v>1683</v>
      </c>
      <c r="E72" s="27">
        <v>54067</v>
      </c>
      <c r="F72" s="41">
        <f t="shared" si="39"/>
        <v>140767</v>
      </c>
      <c r="G72" s="29">
        <v>61156</v>
      </c>
      <c r="H72" s="26">
        <v>2252</v>
      </c>
      <c r="I72" s="43">
        <v>82834</v>
      </c>
      <c r="J72" s="41">
        <f t="shared" si="40"/>
        <v>146242</v>
      </c>
      <c r="K72" s="44">
        <f t="shared" si="41"/>
        <v>146173</v>
      </c>
      <c r="L72" s="45">
        <f t="shared" si="42"/>
        <v>3935</v>
      </c>
      <c r="M72" s="43">
        <f t="shared" si="43"/>
        <v>136901</v>
      </c>
      <c r="N72" s="46">
        <f t="shared" si="44"/>
        <v>287009</v>
      </c>
      <c r="O72" s="34">
        <f t="shared" si="36"/>
        <v>0.4183809595479329</v>
      </c>
      <c r="P72" s="35">
        <f t="shared" si="37"/>
        <v>0.5722998729351969</v>
      </c>
      <c r="Q72" s="36">
        <f t="shared" si="38"/>
        <v>0.6050649739592845</v>
      </c>
    </row>
    <row r="73" spans="1:17" ht="12">
      <c r="A73" s="329"/>
      <c r="B73" s="37" t="s">
        <v>12</v>
      </c>
      <c r="C73" s="25">
        <v>107444</v>
      </c>
      <c r="D73" s="26">
        <v>1851</v>
      </c>
      <c r="E73" s="27">
        <v>47490</v>
      </c>
      <c r="F73" s="41">
        <f t="shared" si="39"/>
        <v>156785</v>
      </c>
      <c r="G73" s="29">
        <v>78278</v>
      </c>
      <c r="H73" s="26">
        <v>2535</v>
      </c>
      <c r="I73" s="43">
        <v>68574</v>
      </c>
      <c r="J73" s="41">
        <f t="shared" si="40"/>
        <v>149387</v>
      </c>
      <c r="K73" s="44">
        <f t="shared" si="41"/>
        <v>185722</v>
      </c>
      <c r="L73" s="45">
        <f t="shared" si="42"/>
        <v>4386</v>
      </c>
      <c r="M73" s="43">
        <f t="shared" si="43"/>
        <v>116064</v>
      </c>
      <c r="N73" s="46">
        <f t="shared" si="44"/>
        <v>306172</v>
      </c>
      <c r="O73" s="34">
        <f t="shared" si="36"/>
        <v>0.4214794154704343</v>
      </c>
      <c r="P73" s="35">
        <f t="shared" si="37"/>
        <v>0.5779753761969905</v>
      </c>
      <c r="Q73" s="36">
        <f t="shared" si="38"/>
        <v>0.5908291976840364</v>
      </c>
    </row>
    <row r="74" spans="1:17" ht="12" customHeight="1">
      <c r="A74" s="329"/>
      <c r="B74" s="37" t="s">
        <v>13</v>
      </c>
      <c r="C74" s="83">
        <v>84308</v>
      </c>
      <c r="D74" s="84">
        <v>1538</v>
      </c>
      <c r="E74" s="85">
        <v>53317</v>
      </c>
      <c r="F74" s="86">
        <f t="shared" si="39"/>
        <v>139163</v>
      </c>
      <c r="G74" s="87">
        <v>62770</v>
      </c>
      <c r="H74" s="84">
        <v>2300</v>
      </c>
      <c r="I74" s="88">
        <v>73825</v>
      </c>
      <c r="J74" s="86">
        <f t="shared" si="40"/>
        <v>138895</v>
      </c>
      <c r="K74" s="89">
        <f t="shared" si="41"/>
        <v>147078</v>
      </c>
      <c r="L74" s="90">
        <f t="shared" si="42"/>
        <v>3838</v>
      </c>
      <c r="M74" s="88">
        <f t="shared" si="43"/>
        <v>127142</v>
      </c>
      <c r="N74" s="91">
        <f t="shared" si="44"/>
        <v>278058</v>
      </c>
      <c r="O74" s="34">
        <f t="shared" si="36"/>
        <v>0.4267803478426413</v>
      </c>
      <c r="P74" s="35">
        <f t="shared" si="37"/>
        <v>0.5992704533611256</v>
      </c>
      <c r="Q74" s="36">
        <f t="shared" si="38"/>
        <v>0.5806499819099904</v>
      </c>
    </row>
    <row r="75" spans="1:17" ht="12" customHeight="1">
      <c r="A75" s="329"/>
      <c r="B75" s="37" t="s">
        <v>14</v>
      </c>
      <c r="C75" s="25">
        <v>92454</v>
      </c>
      <c r="D75" s="26">
        <v>1356</v>
      </c>
      <c r="E75" s="27">
        <v>60574</v>
      </c>
      <c r="F75" s="41">
        <f t="shared" si="39"/>
        <v>154384</v>
      </c>
      <c r="G75" s="29">
        <v>58839</v>
      </c>
      <c r="H75" s="26">
        <v>1676</v>
      </c>
      <c r="I75" s="43">
        <v>74369</v>
      </c>
      <c r="J75" s="41">
        <f t="shared" si="40"/>
        <v>134884</v>
      </c>
      <c r="K75" s="44">
        <f t="shared" si="41"/>
        <v>151293</v>
      </c>
      <c r="L75" s="45">
        <f t="shared" si="42"/>
        <v>3032</v>
      </c>
      <c r="M75" s="43">
        <f t="shared" si="43"/>
        <v>134943</v>
      </c>
      <c r="N75" s="46">
        <f t="shared" si="44"/>
        <v>289268</v>
      </c>
      <c r="O75" s="34">
        <f t="shared" si="36"/>
        <v>0.3889076163470881</v>
      </c>
      <c r="P75" s="35">
        <f t="shared" si="37"/>
        <v>0.5527704485488126</v>
      </c>
      <c r="Q75" s="36">
        <f t="shared" si="38"/>
        <v>0.551114174132782</v>
      </c>
    </row>
    <row r="76" spans="1:17" ht="12" customHeight="1">
      <c r="A76" s="329"/>
      <c r="B76" s="37" t="s">
        <v>15</v>
      </c>
      <c r="C76" s="25">
        <v>150134</v>
      </c>
      <c r="D76" s="26">
        <v>1744</v>
      </c>
      <c r="E76" s="27">
        <v>53174</v>
      </c>
      <c r="F76" s="41">
        <f t="shared" si="39"/>
        <v>205052</v>
      </c>
      <c r="G76" s="29">
        <v>102000</v>
      </c>
      <c r="H76" s="26">
        <v>1459</v>
      </c>
      <c r="I76" s="43">
        <v>68782</v>
      </c>
      <c r="J76" s="41">
        <f t="shared" si="40"/>
        <v>172241</v>
      </c>
      <c r="K76" s="44">
        <f t="shared" si="41"/>
        <v>252134</v>
      </c>
      <c r="L76" s="45">
        <f t="shared" si="42"/>
        <v>3203</v>
      </c>
      <c r="M76" s="43">
        <f t="shared" si="43"/>
        <v>121956</v>
      </c>
      <c r="N76" s="46">
        <f t="shared" si="44"/>
        <v>377293</v>
      </c>
      <c r="O76" s="34">
        <f t="shared" si="36"/>
        <v>0.4045467886124045</v>
      </c>
      <c r="P76" s="35">
        <f t="shared" si="37"/>
        <v>0.4555104589447393</v>
      </c>
      <c r="Q76" s="36">
        <f t="shared" si="38"/>
        <v>0.56399029158057</v>
      </c>
    </row>
    <row r="77" spans="1:17" ht="12" customHeight="1">
      <c r="A77" s="329"/>
      <c r="B77" s="47" t="s">
        <v>16</v>
      </c>
      <c r="C77" s="25">
        <v>188392</v>
      </c>
      <c r="D77" s="26">
        <v>1852</v>
      </c>
      <c r="E77" s="27">
        <v>37270</v>
      </c>
      <c r="F77" s="41">
        <f t="shared" si="39"/>
        <v>227514</v>
      </c>
      <c r="G77" s="29">
        <v>131528</v>
      </c>
      <c r="H77" s="26">
        <v>1581</v>
      </c>
      <c r="I77" s="43">
        <v>47408</v>
      </c>
      <c r="J77" s="41">
        <f t="shared" si="40"/>
        <v>180517</v>
      </c>
      <c r="K77" s="44">
        <f t="shared" si="41"/>
        <v>319920</v>
      </c>
      <c r="L77" s="45">
        <f t="shared" si="42"/>
        <v>3433</v>
      </c>
      <c r="M77" s="43">
        <f t="shared" si="43"/>
        <v>84678</v>
      </c>
      <c r="N77" s="46">
        <f t="shared" si="44"/>
        <v>408031</v>
      </c>
      <c r="O77" s="34">
        <f t="shared" si="36"/>
        <v>0.4111277819454864</v>
      </c>
      <c r="P77" s="35">
        <f t="shared" si="37"/>
        <v>0.4605301485581124</v>
      </c>
      <c r="Q77" s="36">
        <f t="shared" si="38"/>
        <v>0.5598620657077399</v>
      </c>
    </row>
    <row r="78" spans="1:17" ht="12" customHeight="1">
      <c r="A78" s="329"/>
      <c r="B78" s="37" t="s">
        <v>17</v>
      </c>
      <c r="C78" s="25">
        <v>96837</v>
      </c>
      <c r="D78" s="26">
        <v>1295</v>
      </c>
      <c r="E78" s="27">
        <v>51909</v>
      </c>
      <c r="F78" s="41">
        <f t="shared" si="39"/>
        <v>150041</v>
      </c>
      <c r="G78" s="29">
        <v>65580</v>
      </c>
      <c r="H78" s="26">
        <v>1514</v>
      </c>
      <c r="I78" s="43">
        <v>73177</v>
      </c>
      <c r="J78" s="41">
        <f t="shared" si="40"/>
        <v>140271</v>
      </c>
      <c r="K78" s="44">
        <f t="shared" si="41"/>
        <v>162417</v>
      </c>
      <c r="L78" s="45">
        <f t="shared" si="42"/>
        <v>2809</v>
      </c>
      <c r="M78" s="43">
        <f t="shared" si="43"/>
        <v>125086</v>
      </c>
      <c r="N78" s="46">
        <f t="shared" si="44"/>
        <v>290312</v>
      </c>
      <c r="O78" s="34">
        <f t="shared" si="36"/>
        <v>0.4037754668538392</v>
      </c>
      <c r="P78" s="35">
        <f t="shared" si="37"/>
        <v>0.5389818440726237</v>
      </c>
      <c r="Q78" s="36">
        <f t="shared" si="38"/>
        <v>0.5850135107046353</v>
      </c>
    </row>
    <row r="79" spans="1:17" ht="12" customHeight="1">
      <c r="A79" s="329"/>
      <c r="B79" s="37" t="s">
        <v>18</v>
      </c>
      <c r="C79" s="25">
        <v>79155</v>
      </c>
      <c r="D79" s="26">
        <v>881</v>
      </c>
      <c r="E79" s="27">
        <v>54928</v>
      </c>
      <c r="F79" s="41">
        <f t="shared" si="39"/>
        <v>134964</v>
      </c>
      <c r="G79" s="29">
        <v>52696</v>
      </c>
      <c r="H79" s="26">
        <v>1401</v>
      </c>
      <c r="I79" s="43">
        <v>78199</v>
      </c>
      <c r="J79" s="41">
        <f t="shared" si="40"/>
        <v>132296</v>
      </c>
      <c r="K79" s="44">
        <f t="shared" si="41"/>
        <v>131851</v>
      </c>
      <c r="L79" s="45">
        <f t="shared" si="42"/>
        <v>2282</v>
      </c>
      <c r="M79" s="43">
        <f t="shared" si="43"/>
        <v>133127</v>
      </c>
      <c r="N79" s="46">
        <f t="shared" si="44"/>
        <v>267260</v>
      </c>
      <c r="O79" s="34">
        <f t="shared" si="36"/>
        <v>0.39966325625137467</v>
      </c>
      <c r="P79" s="35">
        <f t="shared" si="37"/>
        <v>0.6139351446099912</v>
      </c>
      <c r="Q79" s="36">
        <f t="shared" si="38"/>
        <v>0.5874015038271726</v>
      </c>
    </row>
    <row r="80" spans="1:17" ht="12" customHeight="1">
      <c r="A80" s="329"/>
      <c r="B80" s="37" t="s">
        <v>19</v>
      </c>
      <c r="C80" s="25">
        <v>61898</v>
      </c>
      <c r="D80" s="26">
        <v>417</v>
      </c>
      <c r="E80" s="27">
        <v>53179</v>
      </c>
      <c r="F80" s="41">
        <f t="shared" si="39"/>
        <v>115494</v>
      </c>
      <c r="G80" s="29">
        <v>48991</v>
      </c>
      <c r="H80" s="26">
        <v>772</v>
      </c>
      <c r="I80" s="43">
        <v>74605</v>
      </c>
      <c r="J80" s="41">
        <f t="shared" si="40"/>
        <v>124368</v>
      </c>
      <c r="K80" s="44">
        <f t="shared" si="41"/>
        <v>110889</v>
      </c>
      <c r="L80" s="45">
        <f t="shared" si="42"/>
        <v>1189</v>
      </c>
      <c r="M80" s="43">
        <f t="shared" si="43"/>
        <v>127784</v>
      </c>
      <c r="N80" s="46">
        <f t="shared" si="44"/>
        <v>239862</v>
      </c>
      <c r="O80" s="34">
        <f t="shared" si="36"/>
        <v>0.44180216252288323</v>
      </c>
      <c r="P80" s="35">
        <f t="shared" si="37"/>
        <v>0.6492851135407905</v>
      </c>
      <c r="Q80" s="36">
        <f t="shared" si="38"/>
        <v>0.5838367870781944</v>
      </c>
    </row>
    <row r="81" spans="1:17" ht="12" customHeight="1" thickBot="1">
      <c r="A81" s="329"/>
      <c r="B81" s="48" t="s">
        <v>20</v>
      </c>
      <c r="C81" s="78">
        <v>88034</v>
      </c>
      <c r="D81" s="79">
        <v>786</v>
      </c>
      <c r="E81" s="80">
        <v>44830</v>
      </c>
      <c r="F81" s="52">
        <f t="shared" si="39"/>
        <v>133650</v>
      </c>
      <c r="G81" s="81">
        <v>65874</v>
      </c>
      <c r="H81" s="79">
        <v>1218</v>
      </c>
      <c r="I81" s="54">
        <v>62535</v>
      </c>
      <c r="J81" s="52">
        <f t="shared" si="40"/>
        <v>129627</v>
      </c>
      <c r="K81" s="55">
        <f t="shared" si="41"/>
        <v>153908</v>
      </c>
      <c r="L81" s="56">
        <f t="shared" si="42"/>
        <v>2004</v>
      </c>
      <c r="M81" s="54">
        <f t="shared" si="43"/>
        <v>107365</v>
      </c>
      <c r="N81" s="57">
        <f t="shared" si="44"/>
        <v>263277</v>
      </c>
      <c r="O81" s="58">
        <f t="shared" si="36"/>
        <v>0.42800894040595683</v>
      </c>
      <c r="P81" s="59">
        <f t="shared" si="37"/>
        <v>0.6077844311377245</v>
      </c>
      <c r="Q81" s="60">
        <f t="shared" si="38"/>
        <v>0.5824523820611931</v>
      </c>
    </row>
    <row r="82" spans="1:17" ht="21" customHeight="1" thickBot="1">
      <c r="A82" s="330"/>
      <c r="B82" s="61" t="s">
        <v>21</v>
      </c>
      <c r="C82" s="62">
        <f>SUM(C70:C81)</f>
        <v>1183520</v>
      </c>
      <c r="D82" s="63">
        <f>SUM(D70:D81)</f>
        <v>15720</v>
      </c>
      <c r="E82" s="64">
        <f>SUM(E70:E81)</f>
        <v>606176</v>
      </c>
      <c r="F82" s="65">
        <f>C82+D82+E82</f>
        <v>1805416</v>
      </c>
      <c r="G82" s="66">
        <f>SUM(G70:G81)</f>
        <v>849591</v>
      </c>
      <c r="H82" s="63">
        <f>SUM(H70:H81)</f>
        <v>20071</v>
      </c>
      <c r="I82" s="67">
        <f>SUM(I70:I81)</f>
        <v>844225</v>
      </c>
      <c r="J82" s="65">
        <f>G82+H82+I82</f>
        <v>1713887</v>
      </c>
      <c r="K82" s="68">
        <f>SUM(K70:K81)</f>
        <v>2033111</v>
      </c>
      <c r="L82" s="69">
        <f>SUM(L70:L81)</f>
        <v>35791</v>
      </c>
      <c r="M82" s="67">
        <f>SUM(M70:M81)</f>
        <v>1450401</v>
      </c>
      <c r="N82" s="70">
        <f>K82+L82+M82</f>
        <v>3519303</v>
      </c>
      <c r="O82" s="71">
        <f t="shared" si="36"/>
        <v>0.41787733183284137</v>
      </c>
      <c r="P82" s="72">
        <f t="shared" si="37"/>
        <v>0.5607834371769439</v>
      </c>
      <c r="Q82" s="73">
        <f t="shared" si="38"/>
        <v>0.5820631673585442</v>
      </c>
    </row>
    <row r="83" spans="1:17" s="104" customFormat="1" ht="12" customHeight="1">
      <c r="A83" s="328">
        <v>2007</v>
      </c>
      <c r="B83" s="92" t="s">
        <v>9</v>
      </c>
      <c r="C83" s="93">
        <v>80907</v>
      </c>
      <c r="D83" s="94">
        <v>1077</v>
      </c>
      <c r="E83" s="95">
        <v>50471</v>
      </c>
      <c r="F83" s="96">
        <f aca="true" t="shared" si="45" ref="F83:F94">SUM(C83:E83)</f>
        <v>132455</v>
      </c>
      <c r="G83" s="97">
        <v>63779</v>
      </c>
      <c r="H83" s="98">
        <v>1345</v>
      </c>
      <c r="I83" s="95">
        <v>73561</v>
      </c>
      <c r="J83" s="99">
        <f aca="true" t="shared" si="46" ref="J83:J94">SUM(G83:I83)</f>
        <v>138685</v>
      </c>
      <c r="K83" s="100">
        <f aca="true" t="shared" si="47" ref="K83:K94">C83+G83</f>
        <v>144686</v>
      </c>
      <c r="L83" s="101">
        <f aca="true" t="shared" si="48" ref="L83:L94">D83+H83</f>
        <v>2422</v>
      </c>
      <c r="M83" s="102">
        <f aca="true" t="shared" si="49" ref="M83:M94">E83+I83</f>
        <v>124032</v>
      </c>
      <c r="N83" s="103">
        <f aca="true" t="shared" si="50" ref="N83:N94">SUM(K83:M83)</f>
        <v>271140</v>
      </c>
      <c r="O83" s="34">
        <f t="shared" si="36"/>
        <v>0.4408097535352418</v>
      </c>
      <c r="P83" s="35">
        <f t="shared" si="37"/>
        <v>0.55532617671346</v>
      </c>
      <c r="Q83" s="36">
        <f t="shared" si="38"/>
        <v>0.5930808178534571</v>
      </c>
    </row>
    <row r="84" spans="1:17" ht="12" customHeight="1">
      <c r="A84" s="329"/>
      <c r="B84" s="37" t="s">
        <v>10</v>
      </c>
      <c r="C84" s="93">
        <v>71127</v>
      </c>
      <c r="D84" s="105">
        <v>1292</v>
      </c>
      <c r="E84" s="106">
        <v>49475</v>
      </c>
      <c r="F84" s="107">
        <f t="shared" si="45"/>
        <v>121894</v>
      </c>
      <c r="G84" s="29">
        <v>57594</v>
      </c>
      <c r="H84" s="105">
        <v>1701</v>
      </c>
      <c r="I84" s="108">
        <v>73462</v>
      </c>
      <c r="J84" s="107">
        <f t="shared" si="46"/>
        <v>132757</v>
      </c>
      <c r="K84" s="42">
        <f t="shared" si="47"/>
        <v>128721</v>
      </c>
      <c r="L84" s="109">
        <f t="shared" si="48"/>
        <v>2993</v>
      </c>
      <c r="M84" s="108">
        <f t="shared" si="49"/>
        <v>122937</v>
      </c>
      <c r="N84" s="110">
        <f t="shared" si="50"/>
        <v>254651</v>
      </c>
      <c r="O84" s="34">
        <f t="shared" si="36"/>
        <v>0.44743281981960986</v>
      </c>
      <c r="P84" s="35">
        <f t="shared" si="37"/>
        <v>0.5683260942198463</v>
      </c>
      <c r="Q84" s="36">
        <f t="shared" si="38"/>
        <v>0.5975580988636456</v>
      </c>
    </row>
    <row r="85" spans="1:17" ht="12" customHeight="1">
      <c r="A85" s="329"/>
      <c r="B85" s="37" t="s">
        <v>11</v>
      </c>
      <c r="C85" s="111">
        <v>65790</v>
      </c>
      <c r="D85" s="112">
        <v>1496</v>
      </c>
      <c r="E85" s="113">
        <v>37452</v>
      </c>
      <c r="F85" s="114">
        <f t="shared" si="45"/>
        <v>104738</v>
      </c>
      <c r="G85" s="29">
        <v>75189</v>
      </c>
      <c r="H85" s="105">
        <v>2720</v>
      </c>
      <c r="I85" s="108">
        <v>99098</v>
      </c>
      <c r="J85" s="107">
        <f t="shared" si="46"/>
        <v>177007</v>
      </c>
      <c r="K85" s="42">
        <f t="shared" si="47"/>
        <v>140979</v>
      </c>
      <c r="L85" s="109">
        <f t="shared" si="48"/>
        <v>4216</v>
      </c>
      <c r="M85" s="108">
        <f t="shared" si="49"/>
        <v>136550</v>
      </c>
      <c r="N85" s="110">
        <f t="shared" si="50"/>
        <v>281745</v>
      </c>
      <c r="O85" s="34">
        <f t="shared" si="36"/>
        <v>0.5333347519843381</v>
      </c>
      <c r="P85" s="35">
        <f t="shared" si="37"/>
        <v>0.6451612903225806</v>
      </c>
      <c r="Q85" s="36">
        <f t="shared" si="38"/>
        <v>0.7257268399853534</v>
      </c>
    </row>
    <row r="86" spans="1:17" ht="12">
      <c r="A86" s="329"/>
      <c r="B86" s="37" t="s">
        <v>12</v>
      </c>
      <c r="C86" s="93">
        <v>105782</v>
      </c>
      <c r="D86" s="105">
        <v>1649</v>
      </c>
      <c r="E86" s="106">
        <v>49106</v>
      </c>
      <c r="F86" s="107">
        <f t="shared" si="45"/>
        <v>156537</v>
      </c>
      <c r="G86" s="29">
        <v>78982</v>
      </c>
      <c r="H86" s="105">
        <v>2221</v>
      </c>
      <c r="I86" s="108">
        <v>72015</v>
      </c>
      <c r="J86" s="107">
        <f t="shared" si="46"/>
        <v>153218</v>
      </c>
      <c r="K86" s="42">
        <f t="shared" si="47"/>
        <v>184764</v>
      </c>
      <c r="L86" s="109">
        <f t="shared" si="48"/>
        <v>3870</v>
      </c>
      <c r="M86" s="108">
        <f t="shared" si="49"/>
        <v>121121</v>
      </c>
      <c r="N86" s="110">
        <f t="shared" si="50"/>
        <v>309755</v>
      </c>
      <c r="O86" s="34">
        <f t="shared" si="36"/>
        <v>0.4274750492520188</v>
      </c>
      <c r="P86" s="35">
        <f t="shared" si="37"/>
        <v>0.5739018087855298</v>
      </c>
      <c r="Q86" s="36">
        <f t="shared" si="38"/>
        <v>0.5945707185376606</v>
      </c>
    </row>
    <row r="87" spans="1:17" ht="12" customHeight="1">
      <c r="A87" s="329"/>
      <c r="B87" s="37" t="s">
        <v>13</v>
      </c>
      <c r="C87" s="111">
        <v>85607</v>
      </c>
      <c r="D87" s="112">
        <v>1488</v>
      </c>
      <c r="E87" s="113">
        <v>52454</v>
      </c>
      <c r="F87" s="114">
        <f t="shared" si="45"/>
        <v>139549</v>
      </c>
      <c r="G87" s="87">
        <v>61657</v>
      </c>
      <c r="H87" s="112">
        <v>2236</v>
      </c>
      <c r="I87" s="115">
        <v>73907</v>
      </c>
      <c r="J87" s="114">
        <f t="shared" si="46"/>
        <v>137800</v>
      </c>
      <c r="K87" s="116">
        <f t="shared" si="47"/>
        <v>147264</v>
      </c>
      <c r="L87" s="117">
        <f t="shared" si="48"/>
        <v>3724</v>
      </c>
      <c r="M87" s="115">
        <f t="shared" si="49"/>
        <v>126361</v>
      </c>
      <c r="N87" s="118">
        <f t="shared" si="50"/>
        <v>277349</v>
      </c>
      <c r="O87" s="34">
        <f t="shared" si="36"/>
        <v>0.4186834528465884</v>
      </c>
      <c r="P87" s="35">
        <f t="shared" si="37"/>
        <v>0.6004296455424275</v>
      </c>
      <c r="Q87" s="36">
        <f t="shared" si="38"/>
        <v>0.5848877422622486</v>
      </c>
    </row>
    <row r="88" spans="1:17" ht="12" customHeight="1">
      <c r="A88" s="329"/>
      <c r="B88" s="37" t="s">
        <v>14</v>
      </c>
      <c r="C88" s="93">
        <v>88355</v>
      </c>
      <c r="D88" s="105">
        <v>1289</v>
      </c>
      <c r="E88" s="106">
        <v>54580</v>
      </c>
      <c r="F88" s="107">
        <f t="shared" si="45"/>
        <v>144224</v>
      </c>
      <c r="G88" s="29">
        <v>59260</v>
      </c>
      <c r="H88" s="105">
        <v>1504</v>
      </c>
      <c r="I88" s="108">
        <v>75585</v>
      </c>
      <c r="J88" s="107">
        <f t="shared" si="46"/>
        <v>136349</v>
      </c>
      <c r="K88" s="42">
        <f t="shared" si="47"/>
        <v>147615</v>
      </c>
      <c r="L88" s="109">
        <f t="shared" si="48"/>
        <v>2793</v>
      </c>
      <c r="M88" s="108">
        <f t="shared" si="49"/>
        <v>130165</v>
      </c>
      <c r="N88" s="110">
        <f t="shared" si="50"/>
        <v>280573</v>
      </c>
      <c r="O88" s="34">
        <f t="shared" si="36"/>
        <v>0.4014497171696643</v>
      </c>
      <c r="P88" s="35">
        <f t="shared" si="37"/>
        <v>0.5384890798424633</v>
      </c>
      <c r="Q88" s="36">
        <f t="shared" si="38"/>
        <v>0.5806860523182115</v>
      </c>
    </row>
    <row r="89" spans="1:17" ht="12" customHeight="1">
      <c r="A89" s="329"/>
      <c r="B89" s="37" t="s">
        <v>15</v>
      </c>
      <c r="C89" s="93">
        <v>150718</v>
      </c>
      <c r="D89" s="105">
        <v>1658</v>
      </c>
      <c r="E89" s="106">
        <v>54206</v>
      </c>
      <c r="F89" s="107">
        <f t="shared" si="45"/>
        <v>206582</v>
      </c>
      <c r="G89" s="29">
        <v>104400</v>
      </c>
      <c r="H89" s="105">
        <v>1346</v>
      </c>
      <c r="I89" s="108">
        <v>74078</v>
      </c>
      <c r="J89" s="107">
        <f t="shared" si="46"/>
        <v>179824</v>
      </c>
      <c r="K89" s="42">
        <f t="shared" si="47"/>
        <v>255118</v>
      </c>
      <c r="L89" s="109">
        <f t="shared" si="48"/>
        <v>3004</v>
      </c>
      <c r="M89" s="108">
        <f t="shared" si="49"/>
        <v>128284</v>
      </c>
      <c r="N89" s="110">
        <f t="shared" si="50"/>
        <v>386406</v>
      </c>
      <c r="O89" s="34">
        <f t="shared" si="36"/>
        <v>0.40922239904671565</v>
      </c>
      <c r="P89" s="35">
        <f t="shared" si="37"/>
        <v>0.44806924101198403</v>
      </c>
      <c r="Q89" s="36">
        <f t="shared" si="38"/>
        <v>0.5774531508216145</v>
      </c>
    </row>
    <row r="90" spans="1:17" ht="12" customHeight="1">
      <c r="A90" s="329"/>
      <c r="B90" s="47" t="s">
        <v>16</v>
      </c>
      <c r="C90" s="93">
        <v>192836</v>
      </c>
      <c r="D90" s="105">
        <v>1940</v>
      </c>
      <c r="E90" s="106">
        <v>36596</v>
      </c>
      <c r="F90" s="107">
        <f t="shared" si="45"/>
        <v>231372</v>
      </c>
      <c r="G90" s="29">
        <v>136423</v>
      </c>
      <c r="H90" s="105">
        <v>1588</v>
      </c>
      <c r="I90" s="108">
        <v>47223</v>
      </c>
      <c r="J90" s="107">
        <f t="shared" si="46"/>
        <v>185234</v>
      </c>
      <c r="K90" s="42">
        <f t="shared" si="47"/>
        <v>329259</v>
      </c>
      <c r="L90" s="109">
        <f t="shared" si="48"/>
        <v>3528</v>
      </c>
      <c r="M90" s="108">
        <f t="shared" si="49"/>
        <v>83819</v>
      </c>
      <c r="N90" s="110">
        <f t="shared" si="50"/>
        <v>416606</v>
      </c>
      <c r="O90" s="34">
        <f t="shared" si="36"/>
        <v>0.4143333971129111</v>
      </c>
      <c r="P90" s="35">
        <f t="shared" si="37"/>
        <v>0.4501133786848073</v>
      </c>
      <c r="Q90" s="36">
        <f t="shared" si="38"/>
        <v>0.5633925482289218</v>
      </c>
    </row>
    <row r="91" spans="1:17" ht="12" customHeight="1">
      <c r="A91" s="329"/>
      <c r="B91" s="37" t="s">
        <v>17</v>
      </c>
      <c r="C91" s="93">
        <v>100852</v>
      </c>
      <c r="D91" s="105">
        <v>1343</v>
      </c>
      <c r="E91" s="106">
        <v>52860</v>
      </c>
      <c r="F91" s="107">
        <f t="shared" si="45"/>
        <v>155055</v>
      </c>
      <c r="G91" s="29">
        <v>68893</v>
      </c>
      <c r="H91" s="105">
        <v>1515</v>
      </c>
      <c r="I91" s="108">
        <v>71448</v>
      </c>
      <c r="J91" s="107">
        <f t="shared" si="46"/>
        <v>141856</v>
      </c>
      <c r="K91" s="42">
        <f t="shared" si="47"/>
        <v>169745</v>
      </c>
      <c r="L91" s="109">
        <f t="shared" si="48"/>
        <v>2858</v>
      </c>
      <c r="M91" s="108">
        <f t="shared" si="49"/>
        <v>124308</v>
      </c>
      <c r="N91" s="110">
        <f t="shared" si="50"/>
        <v>296911</v>
      </c>
      <c r="O91" s="34">
        <f t="shared" si="36"/>
        <v>0.4058617337771363</v>
      </c>
      <c r="P91" s="35">
        <f t="shared" si="37"/>
        <v>0.5300909727081875</v>
      </c>
      <c r="Q91" s="36">
        <f t="shared" si="38"/>
        <v>0.574765904044792</v>
      </c>
    </row>
    <row r="92" spans="1:17" ht="12" customHeight="1">
      <c r="A92" s="329"/>
      <c r="B92" s="37" t="s">
        <v>18</v>
      </c>
      <c r="C92" s="93">
        <v>77820</v>
      </c>
      <c r="D92" s="105">
        <v>896</v>
      </c>
      <c r="E92" s="106">
        <v>58368</v>
      </c>
      <c r="F92" s="107">
        <f t="shared" si="45"/>
        <v>137084</v>
      </c>
      <c r="G92" s="29">
        <v>54305</v>
      </c>
      <c r="H92" s="105">
        <v>1328</v>
      </c>
      <c r="I92" s="108">
        <v>78107</v>
      </c>
      <c r="J92" s="107">
        <f t="shared" si="46"/>
        <v>133740</v>
      </c>
      <c r="K92" s="42">
        <f t="shared" si="47"/>
        <v>132125</v>
      </c>
      <c r="L92" s="109">
        <f t="shared" si="48"/>
        <v>2224</v>
      </c>
      <c r="M92" s="108">
        <f t="shared" si="49"/>
        <v>136475</v>
      </c>
      <c r="N92" s="110">
        <f t="shared" si="50"/>
        <v>270824</v>
      </c>
      <c r="O92" s="34">
        <f t="shared" si="36"/>
        <v>0.41101229895931884</v>
      </c>
      <c r="P92" s="35">
        <f t="shared" si="37"/>
        <v>0.5971223021582733</v>
      </c>
      <c r="Q92" s="36">
        <f t="shared" si="38"/>
        <v>0.5723172742260487</v>
      </c>
    </row>
    <row r="93" spans="1:17" ht="12" customHeight="1">
      <c r="A93" s="329"/>
      <c r="B93" s="37" t="s">
        <v>19</v>
      </c>
      <c r="C93" s="93">
        <v>65545</v>
      </c>
      <c r="D93" s="105">
        <v>486</v>
      </c>
      <c r="E93" s="106">
        <v>51227</v>
      </c>
      <c r="F93" s="107">
        <f t="shared" si="45"/>
        <v>117258</v>
      </c>
      <c r="G93" s="29">
        <v>52513</v>
      </c>
      <c r="H93" s="105">
        <v>848</v>
      </c>
      <c r="I93" s="108">
        <v>78691</v>
      </c>
      <c r="J93" s="107">
        <f t="shared" si="46"/>
        <v>132052</v>
      </c>
      <c r="K93" s="42">
        <f t="shared" si="47"/>
        <v>118058</v>
      </c>
      <c r="L93" s="109">
        <f t="shared" si="48"/>
        <v>1334</v>
      </c>
      <c r="M93" s="108">
        <f t="shared" si="49"/>
        <v>129918</v>
      </c>
      <c r="N93" s="110">
        <f t="shared" si="50"/>
        <v>249310</v>
      </c>
      <c r="O93" s="34">
        <f t="shared" si="36"/>
        <v>0.44480678988293887</v>
      </c>
      <c r="P93" s="35">
        <f t="shared" si="37"/>
        <v>0.6356821589205397</v>
      </c>
      <c r="Q93" s="36">
        <f t="shared" si="38"/>
        <v>0.6056974399236441</v>
      </c>
    </row>
    <row r="94" spans="1:17" ht="12" customHeight="1" thickBot="1">
      <c r="A94" s="329"/>
      <c r="B94" s="48" t="s">
        <v>20</v>
      </c>
      <c r="C94" s="119">
        <v>83042</v>
      </c>
      <c r="D94" s="120">
        <v>873</v>
      </c>
      <c r="E94" s="121">
        <v>43109</v>
      </c>
      <c r="F94" s="122">
        <f t="shared" si="45"/>
        <v>127024</v>
      </c>
      <c r="G94" s="81">
        <v>64172</v>
      </c>
      <c r="H94" s="120">
        <v>1166</v>
      </c>
      <c r="I94" s="123">
        <v>59183</v>
      </c>
      <c r="J94" s="122">
        <f t="shared" si="46"/>
        <v>124521</v>
      </c>
      <c r="K94" s="53">
        <f t="shared" si="47"/>
        <v>147214</v>
      </c>
      <c r="L94" s="124">
        <f t="shared" si="48"/>
        <v>2039</v>
      </c>
      <c r="M94" s="123">
        <f t="shared" si="49"/>
        <v>102292</v>
      </c>
      <c r="N94" s="125">
        <f t="shared" si="50"/>
        <v>251545</v>
      </c>
      <c r="O94" s="58">
        <f t="shared" si="36"/>
        <v>0.43590962816036516</v>
      </c>
      <c r="P94" s="59">
        <f t="shared" si="37"/>
        <v>0.5718489455615497</v>
      </c>
      <c r="Q94" s="60">
        <f t="shared" si="38"/>
        <v>0.5785691940718727</v>
      </c>
    </row>
    <row r="95" spans="1:18" ht="21" customHeight="1" thickBot="1">
      <c r="A95" s="330"/>
      <c r="B95" s="61" t="s">
        <v>21</v>
      </c>
      <c r="C95" s="62">
        <f>SUM(C83:C94)</f>
        <v>1168381</v>
      </c>
      <c r="D95" s="63">
        <f>SUM(D83:D94)</f>
        <v>15487</v>
      </c>
      <c r="E95" s="64">
        <f>SUM(E83:E94)</f>
        <v>589904</v>
      </c>
      <c r="F95" s="65">
        <f>C95+D95+E95</f>
        <v>1773772</v>
      </c>
      <c r="G95" s="66">
        <f>SUM(G83:G94)</f>
        <v>877167</v>
      </c>
      <c r="H95" s="63">
        <f>SUM(H83:H94)</f>
        <v>19518</v>
      </c>
      <c r="I95" s="67">
        <f>SUM(I83:I94)</f>
        <v>876358</v>
      </c>
      <c r="J95" s="65">
        <f>G95+H95+I95</f>
        <v>1773043</v>
      </c>
      <c r="K95" s="68">
        <f>SUM(K83:K94)</f>
        <v>2045548</v>
      </c>
      <c r="L95" s="69">
        <f>SUM(L83:L94)</f>
        <v>35005</v>
      </c>
      <c r="M95" s="67">
        <f>SUM(M83:M94)</f>
        <v>1466262</v>
      </c>
      <c r="N95" s="70">
        <f>K95+L95+M95</f>
        <v>3546815</v>
      </c>
      <c r="O95" s="126">
        <f t="shared" si="36"/>
        <v>0.42881760779996364</v>
      </c>
      <c r="P95" s="72">
        <f t="shared" si="37"/>
        <v>0.5575774889301528</v>
      </c>
      <c r="Q95" s="73">
        <f t="shared" si="38"/>
        <v>0.5976817240029408</v>
      </c>
      <c r="R95" s="127"/>
    </row>
    <row r="96" spans="1:17" s="104" customFormat="1" ht="12" customHeight="1">
      <c r="A96" s="308">
        <v>2008</v>
      </c>
      <c r="B96" s="128" t="s">
        <v>9</v>
      </c>
      <c r="C96" s="129">
        <v>80241</v>
      </c>
      <c r="D96" s="130">
        <v>1349</v>
      </c>
      <c r="E96" s="131">
        <v>50387</v>
      </c>
      <c r="F96" s="132">
        <f aca="true" t="shared" si="51" ref="F96:F107">SUM(C96:E96)</f>
        <v>131977</v>
      </c>
      <c r="G96" s="133">
        <v>65159</v>
      </c>
      <c r="H96" s="134">
        <v>1511</v>
      </c>
      <c r="I96" s="131">
        <v>84442</v>
      </c>
      <c r="J96" s="132">
        <f aca="true" t="shared" si="52" ref="J96:J107">SUM(G96:I96)</f>
        <v>151112</v>
      </c>
      <c r="K96" s="133">
        <f aca="true" t="shared" si="53" ref="K96:K107">C96+G96</f>
        <v>145400</v>
      </c>
      <c r="L96" s="135">
        <f aca="true" t="shared" si="54" ref="L96:L107">D96+H96</f>
        <v>2860</v>
      </c>
      <c r="M96" s="131">
        <f aca="true" t="shared" si="55" ref="M96:M107">E96+I96</f>
        <v>134829</v>
      </c>
      <c r="N96" s="132">
        <f aca="true" t="shared" si="56" ref="N96:N107">SUM(K96:M96)</f>
        <v>283089</v>
      </c>
      <c r="O96" s="136">
        <f t="shared" si="36"/>
        <v>0.44813617606602474</v>
      </c>
      <c r="P96" s="137">
        <f t="shared" si="37"/>
        <v>0.5283216783216783</v>
      </c>
      <c r="Q96" s="138">
        <f t="shared" si="38"/>
        <v>0.6262895964518019</v>
      </c>
    </row>
    <row r="97" spans="1:17" ht="12" customHeight="1">
      <c r="A97" s="309"/>
      <c r="B97" s="139" t="s">
        <v>10</v>
      </c>
      <c r="C97" s="140">
        <v>79410</v>
      </c>
      <c r="D97" s="141">
        <v>1320</v>
      </c>
      <c r="E97" s="142">
        <v>53055</v>
      </c>
      <c r="F97" s="143">
        <f t="shared" si="51"/>
        <v>133785</v>
      </c>
      <c r="G97" s="144">
        <v>61456</v>
      </c>
      <c r="H97" s="141">
        <v>1685</v>
      </c>
      <c r="I97" s="145">
        <v>77489</v>
      </c>
      <c r="J97" s="143">
        <f t="shared" si="52"/>
        <v>140630</v>
      </c>
      <c r="K97" s="144">
        <f t="shared" si="53"/>
        <v>140866</v>
      </c>
      <c r="L97" s="141">
        <f t="shared" si="54"/>
        <v>3005</v>
      </c>
      <c r="M97" s="145">
        <f t="shared" si="55"/>
        <v>130544</v>
      </c>
      <c r="N97" s="143">
        <f t="shared" si="56"/>
        <v>274415</v>
      </c>
      <c r="O97" s="146">
        <f t="shared" si="36"/>
        <v>0.43627276986639785</v>
      </c>
      <c r="P97" s="147">
        <f t="shared" si="37"/>
        <v>0.5607321131447587</v>
      </c>
      <c r="Q97" s="148">
        <f t="shared" si="38"/>
        <v>0.5935853045716387</v>
      </c>
    </row>
    <row r="98" spans="1:17" ht="12" customHeight="1">
      <c r="A98" s="309"/>
      <c r="B98" s="139" t="s">
        <v>11</v>
      </c>
      <c r="C98" s="149">
        <v>108917</v>
      </c>
      <c r="D98" s="150">
        <v>1902</v>
      </c>
      <c r="E98" s="151">
        <v>51760</v>
      </c>
      <c r="F98" s="152">
        <f t="shared" si="51"/>
        <v>162579</v>
      </c>
      <c r="G98" s="144">
        <v>71793</v>
      </c>
      <c r="H98" s="141">
        <v>2421</v>
      </c>
      <c r="I98" s="145">
        <v>74700</v>
      </c>
      <c r="J98" s="143">
        <f t="shared" si="52"/>
        <v>148914</v>
      </c>
      <c r="K98" s="144">
        <f t="shared" si="53"/>
        <v>180710</v>
      </c>
      <c r="L98" s="141">
        <f t="shared" si="54"/>
        <v>4323</v>
      </c>
      <c r="M98" s="145">
        <f t="shared" si="55"/>
        <v>126460</v>
      </c>
      <c r="N98" s="143">
        <f t="shared" si="56"/>
        <v>311493</v>
      </c>
      <c r="O98" s="146">
        <f t="shared" si="36"/>
        <v>0.3972829395163522</v>
      </c>
      <c r="P98" s="147">
        <f t="shared" si="37"/>
        <v>0.5600277585010409</v>
      </c>
      <c r="Q98" s="148">
        <f t="shared" si="38"/>
        <v>0.5907006167958248</v>
      </c>
    </row>
    <row r="99" spans="1:17" ht="12">
      <c r="A99" s="309"/>
      <c r="B99" s="139" t="s">
        <v>12</v>
      </c>
      <c r="C99" s="140">
        <v>86900</v>
      </c>
      <c r="D99" s="141">
        <v>1531</v>
      </c>
      <c r="E99" s="142">
        <v>51471</v>
      </c>
      <c r="F99" s="143">
        <f t="shared" si="51"/>
        <v>139902</v>
      </c>
      <c r="G99" s="144">
        <v>70752</v>
      </c>
      <c r="H99" s="141">
        <v>2438</v>
      </c>
      <c r="I99" s="145">
        <v>80681</v>
      </c>
      <c r="J99" s="143">
        <f t="shared" si="52"/>
        <v>153871</v>
      </c>
      <c r="K99" s="144">
        <f t="shared" si="53"/>
        <v>157652</v>
      </c>
      <c r="L99" s="141">
        <f t="shared" si="54"/>
        <v>3969</v>
      </c>
      <c r="M99" s="145">
        <f t="shared" si="55"/>
        <v>132152</v>
      </c>
      <c r="N99" s="143">
        <f t="shared" si="56"/>
        <v>293773</v>
      </c>
      <c r="O99" s="146">
        <f t="shared" si="36"/>
        <v>0.4487859335752163</v>
      </c>
      <c r="P99" s="147">
        <f t="shared" si="37"/>
        <v>0.6142605190224237</v>
      </c>
      <c r="Q99" s="148">
        <f t="shared" si="38"/>
        <v>0.6105166777649979</v>
      </c>
    </row>
    <row r="100" spans="1:17" ht="12" customHeight="1">
      <c r="A100" s="309"/>
      <c r="B100" s="139" t="s">
        <v>13</v>
      </c>
      <c r="C100" s="149">
        <v>92646</v>
      </c>
      <c r="D100" s="150">
        <v>1545</v>
      </c>
      <c r="E100" s="151">
        <v>51576</v>
      </c>
      <c r="F100" s="152">
        <f t="shared" si="51"/>
        <v>145767</v>
      </c>
      <c r="G100" s="153">
        <v>69869</v>
      </c>
      <c r="H100" s="150">
        <v>2173</v>
      </c>
      <c r="I100" s="154">
        <v>69227</v>
      </c>
      <c r="J100" s="152">
        <f t="shared" si="52"/>
        <v>141269</v>
      </c>
      <c r="K100" s="153">
        <f t="shared" si="53"/>
        <v>162515</v>
      </c>
      <c r="L100" s="150">
        <f t="shared" si="54"/>
        <v>3718</v>
      </c>
      <c r="M100" s="154">
        <f t="shared" si="55"/>
        <v>120803</v>
      </c>
      <c r="N100" s="152">
        <f t="shared" si="56"/>
        <v>287036</v>
      </c>
      <c r="O100" s="146">
        <f t="shared" si="36"/>
        <v>0.42992339168692123</v>
      </c>
      <c r="P100" s="147">
        <f t="shared" si="37"/>
        <v>0.5844540075309306</v>
      </c>
      <c r="Q100" s="148">
        <f t="shared" si="38"/>
        <v>0.5730569605059477</v>
      </c>
    </row>
    <row r="101" spans="1:17" ht="12" customHeight="1">
      <c r="A101" s="309"/>
      <c r="B101" s="139" t="s">
        <v>14</v>
      </c>
      <c r="C101" s="140">
        <v>86615</v>
      </c>
      <c r="D101" s="141">
        <v>1249</v>
      </c>
      <c r="E101" s="142">
        <v>51085</v>
      </c>
      <c r="F101" s="143">
        <f t="shared" si="51"/>
        <v>138949</v>
      </c>
      <c r="G101" s="153">
        <v>65322</v>
      </c>
      <c r="H101" s="150">
        <v>1462</v>
      </c>
      <c r="I101" s="154">
        <v>74607</v>
      </c>
      <c r="J101" s="143">
        <f t="shared" si="52"/>
        <v>141391</v>
      </c>
      <c r="K101" s="144">
        <f t="shared" si="53"/>
        <v>151937</v>
      </c>
      <c r="L101" s="141">
        <f t="shared" si="54"/>
        <v>2711</v>
      </c>
      <c r="M101" s="145">
        <f t="shared" si="55"/>
        <v>125692</v>
      </c>
      <c r="N101" s="143">
        <f t="shared" si="56"/>
        <v>280340</v>
      </c>
      <c r="O101" s="146">
        <f aca="true" t="shared" si="57" ref="O101:O119">G101/K101</f>
        <v>0.42992819392248105</v>
      </c>
      <c r="P101" s="147">
        <f aca="true" t="shared" si="58" ref="P101:P119">H101/L101</f>
        <v>0.5392843969015123</v>
      </c>
      <c r="Q101" s="148">
        <f aca="true" t="shared" si="59" ref="Q101:Q119">I101/M101</f>
        <v>0.5935699964993795</v>
      </c>
    </row>
    <row r="102" spans="1:17" ht="12" customHeight="1">
      <c r="A102" s="309"/>
      <c r="B102" s="139" t="s">
        <v>15</v>
      </c>
      <c r="C102" s="140">
        <v>143942</v>
      </c>
      <c r="D102" s="141">
        <v>1580</v>
      </c>
      <c r="E102" s="142">
        <v>53060</v>
      </c>
      <c r="F102" s="143">
        <f t="shared" si="51"/>
        <v>198582</v>
      </c>
      <c r="G102" s="153">
        <v>100540</v>
      </c>
      <c r="H102" s="150">
        <v>1417</v>
      </c>
      <c r="I102" s="154">
        <v>73545</v>
      </c>
      <c r="J102" s="143">
        <f t="shared" si="52"/>
        <v>175502</v>
      </c>
      <c r="K102" s="144">
        <f t="shared" si="53"/>
        <v>244482</v>
      </c>
      <c r="L102" s="141">
        <f t="shared" si="54"/>
        <v>2997</v>
      </c>
      <c r="M102" s="145">
        <f t="shared" si="55"/>
        <v>126605</v>
      </c>
      <c r="N102" s="143">
        <f t="shared" si="56"/>
        <v>374084</v>
      </c>
      <c r="O102" s="146">
        <f t="shared" si="57"/>
        <v>0.4112368190705246</v>
      </c>
      <c r="P102" s="147">
        <f t="shared" si="58"/>
        <v>0.47280613947280614</v>
      </c>
      <c r="Q102" s="148">
        <f t="shared" si="59"/>
        <v>0.5809012282295328</v>
      </c>
    </row>
    <row r="103" spans="1:17" ht="12" customHeight="1">
      <c r="A103" s="309"/>
      <c r="B103" s="139" t="s">
        <v>16</v>
      </c>
      <c r="C103" s="140">
        <v>199582</v>
      </c>
      <c r="D103" s="141">
        <v>1915</v>
      </c>
      <c r="E103" s="142">
        <v>32238</v>
      </c>
      <c r="F103" s="143">
        <f t="shared" si="51"/>
        <v>233735</v>
      </c>
      <c r="G103" s="153">
        <v>141644</v>
      </c>
      <c r="H103" s="150">
        <v>1537</v>
      </c>
      <c r="I103" s="154">
        <v>40208</v>
      </c>
      <c r="J103" s="143">
        <f t="shared" si="52"/>
        <v>183389</v>
      </c>
      <c r="K103" s="144">
        <f t="shared" si="53"/>
        <v>341226</v>
      </c>
      <c r="L103" s="141">
        <f t="shared" si="54"/>
        <v>3452</v>
      </c>
      <c r="M103" s="145">
        <f t="shared" si="55"/>
        <v>72446</v>
      </c>
      <c r="N103" s="143">
        <f t="shared" si="56"/>
        <v>417124</v>
      </c>
      <c r="O103" s="146">
        <f t="shared" si="57"/>
        <v>0.4151031867442692</v>
      </c>
      <c r="P103" s="147">
        <f t="shared" si="58"/>
        <v>0.4452491309385863</v>
      </c>
      <c r="Q103" s="148">
        <f t="shared" si="59"/>
        <v>0.5550064875907572</v>
      </c>
    </row>
    <row r="104" spans="1:17" ht="12" customHeight="1">
      <c r="A104" s="309"/>
      <c r="B104" s="139" t="s">
        <v>17</v>
      </c>
      <c r="C104" s="140">
        <v>91696</v>
      </c>
      <c r="D104" s="141">
        <v>1230</v>
      </c>
      <c r="E104" s="142">
        <v>51284</v>
      </c>
      <c r="F104" s="143">
        <f t="shared" si="51"/>
        <v>144210</v>
      </c>
      <c r="G104" s="153">
        <v>59686</v>
      </c>
      <c r="H104" s="150">
        <v>1370</v>
      </c>
      <c r="I104" s="154">
        <v>70812</v>
      </c>
      <c r="J104" s="143">
        <f t="shared" si="52"/>
        <v>131868</v>
      </c>
      <c r="K104" s="144">
        <f t="shared" si="53"/>
        <v>151382</v>
      </c>
      <c r="L104" s="141">
        <f t="shared" si="54"/>
        <v>2600</v>
      </c>
      <c r="M104" s="145">
        <f t="shared" si="55"/>
        <v>122096</v>
      </c>
      <c r="N104" s="143">
        <f t="shared" si="56"/>
        <v>276078</v>
      </c>
      <c r="O104" s="146">
        <f t="shared" si="57"/>
        <v>0.3942740880685947</v>
      </c>
      <c r="P104" s="147">
        <f t="shared" si="58"/>
        <v>0.5269230769230769</v>
      </c>
      <c r="Q104" s="148">
        <f t="shared" si="59"/>
        <v>0.5799698597824663</v>
      </c>
    </row>
    <row r="105" spans="1:17" ht="12" customHeight="1">
      <c r="A105" s="309"/>
      <c r="B105" s="139" t="s">
        <v>18</v>
      </c>
      <c r="C105" s="140">
        <v>76149</v>
      </c>
      <c r="D105" s="141">
        <v>843</v>
      </c>
      <c r="E105" s="142">
        <v>51712</v>
      </c>
      <c r="F105" s="143">
        <f t="shared" si="51"/>
        <v>128704</v>
      </c>
      <c r="G105" s="153">
        <v>52936</v>
      </c>
      <c r="H105" s="150">
        <v>1335</v>
      </c>
      <c r="I105" s="154">
        <v>71509</v>
      </c>
      <c r="J105" s="143">
        <f t="shared" si="52"/>
        <v>125780</v>
      </c>
      <c r="K105" s="144">
        <f t="shared" si="53"/>
        <v>129085</v>
      </c>
      <c r="L105" s="141">
        <f t="shared" si="54"/>
        <v>2178</v>
      </c>
      <c r="M105" s="145">
        <f t="shared" si="55"/>
        <v>123221</v>
      </c>
      <c r="N105" s="143">
        <f t="shared" si="56"/>
        <v>254484</v>
      </c>
      <c r="O105" s="146">
        <f t="shared" si="57"/>
        <v>0.41008637719332225</v>
      </c>
      <c r="P105" s="147">
        <f t="shared" si="58"/>
        <v>0.6129476584022039</v>
      </c>
      <c r="Q105" s="148">
        <f t="shared" si="59"/>
        <v>0.5803312747015525</v>
      </c>
    </row>
    <row r="106" spans="1:17" ht="12" customHeight="1">
      <c r="A106" s="309"/>
      <c r="B106" s="139" t="s">
        <v>19</v>
      </c>
      <c r="C106" s="140">
        <v>60083</v>
      </c>
      <c r="D106" s="141">
        <v>403</v>
      </c>
      <c r="E106" s="142">
        <v>44843</v>
      </c>
      <c r="F106" s="143">
        <f t="shared" si="51"/>
        <v>105329</v>
      </c>
      <c r="G106" s="153">
        <v>48180</v>
      </c>
      <c r="H106" s="150">
        <v>863</v>
      </c>
      <c r="I106" s="154">
        <v>61125</v>
      </c>
      <c r="J106" s="143">
        <f t="shared" si="52"/>
        <v>110168</v>
      </c>
      <c r="K106" s="144">
        <f t="shared" si="53"/>
        <v>108263</v>
      </c>
      <c r="L106" s="141">
        <f t="shared" si="54"/>
        <v>1266</v>
      </c>
      <c r="M106" s="145">
        <f t="shared" si="55"/>
        <v>105968</v>
      </c>
      <c r="N106" s="143">
        <f t="shared" si="56"/>
        <v>215497</v>
      </c>
      <c r="O106" s="146">
        <f t="shared" si="57"/>
        <v>0.4450273870112596</v>
      </c>
      <c r="P106" s="147">
        <f t="shared" si="58"/>
        <v>0.6816745655608215</v>
      </c>
      <c r="Q106" s="148">
        <f t="shared" si="59"/>
        <v>0.5768250792692133</v>
      </c>
    </row>
    <row r="107" spans="1:17" ht="12" customHeight="1" thickBot="1">
      <c r="A107" s="309"/>
      <c r="B107" s="155" t="s">
        <v>20</v>
      </c>
      <c r="C107" s="156">
        <v>81100</v>
      </c>
      <c r="D107" s="157">
        <v>797</v>
      </c>
      <c r="E107" s="158">
        <v>45961</v>
      </c>
      <c r="F107" s="159">
        <f t="shared" si="51"/>
        <v>127858</v>
      </c>
      <c r="G107" s="160">
        <v>57997</v>
      </c>
      <c r="H107" s="161">
        <v>1124</v>
      </c>
      <c r="I107" s="162">
        <v>45262</v>
      </c>
      <c r="J107" s="159">
        <f t="shared" si="52"/>
        <v>104383</v>
      </c>
      <c r="K107" s="163">
        <f t="shared" si="53"/>
        <v>139097</v>
      </c>
      <c r="L107" s="157">
        <f t="shared" si="54"/>
        <v>1921</v>
      </c>
      <c r="M107" s="164">
        <f t="shared" si="55"/>
        <v>91223</v>
      </c>
      <c r="N107" s="159">
        <f t="shared" si="56"/>
        <v>232241</v>
      </c>
      <c r="O107" s="165">
        <f t="shared" si="57"/>
        <v>0.4169536366708125</v>
      </c>
      <c r="P107" s="166">
        <f t="shared" si="58"/>
        <v>0.5851119208745446</v>
      </c>
      <c r="Q107" s="167">
        <f t="shared" si="59"/>
        <v>0.49616872937745965</v>
      </c>
    </row>
    <row r="108" spans="1:18" ht="21" customHeight="1" thickBot="1">
      <c r="A108" s="331"/>
      <c r="B108" s="61" t="s">
        <v>21</v>
      </c>
      <c r="C108" s="168">
        <f aca="true" t="shared" si="60" ref="C108:I108">SUM(C96:C107)</f>
        <v>1187281</v>
      </c>
      <c r="D108" s="169">
        <f t="shared" si="60"/>
        <v>15664</v>
      </c>
      <c r="E108" s="170">
        <f t="shared" si="60"/>
        <v>588432</v>
      </c>
      <c r="F108" s="171">
        <f t="shared" si="60"/>
        <v>1791377</v>
      </c>
      <c r="G108" s="172">
        <f t="shared" si="60"/>
        <v>865334</v>
      </c>
      <c r="H108" s="169">
        <f t="shared" si="60"/>
        <v>19336</v>
      </c>
      <c r="I108" s="173">
        <f t="shared" si="60"/>
        <v>823607</v>
      </c>
      <c r="J108" s="171">
        <f>G108+H108+I108</f>
        <v>1708277</v>
      </c>
      <c r="K108" s="174">
        <f>SUM(K96:K107)</f>
        <v>2052615</v>
      </c>
      <c r="L108" s="169">
        <f>SUM(L96:L107)</f>
        <v>35000</v>
      </c>
      <c r="M108" s="173">
        <f>SUM(M96:M107)</f>
        <v>1412039</v>
      </c>
      <c r="N108" s="171">
        <f>K108+L108+M108</f>
        <v>3499654</v>
      </c>
      <c r="O108" s="175">
        <f t="shared" si="57"/>
        <v>0.4215763793989618</v>
      </c>
      <c r="P108" s="176">
        <f t="shared" si="58"/>
        <v>0.5524571428571429</v>
      </c>
      <c r="Q108" s="177">
        <f t="shared" si="59"/>
        <v>0.5832749662013584</v>
      </c>
      <c r="R108" s="127"/>
    </row>
    <row r="109" spans="1:17" s="104" customFormat="1" ht="12" customHeight="1">
      <c r="A109" s="308">
        <v>2009</v>
      </c>
      <c r="B109" s="128" t="s">
        <v>9</v>
      </c>
      <c r="C109" s="129">
        <v>79667</v>
      </c>
      <c r="D109" s="130">
        <v>1327</v>
      </c>
      <c r="E109" s="131">
        <v>42432</v>
      </c>
      <c r="F109" s="132">
        <f aca="true" t="shared" si="61" ref="F109:F120">SUM(C109:E109)</f>
        <v>123426</v>
      </c>
      <c r="G109" s="133">
        <v>61274</v>
      </c>
      <c r="H109" s="134">
        <v>1441</v>
      </c>
      <c r="I109" s="131">
        <v>56813</v>
      </c>
      <c r="J109" s="132">
        <f aca="true" t="shared" si="62" ref="J109:J120">SUM(G109:I109)</f>
        <v>119528</v>
      </c>
      <c r="K109" s="133">
        <f aca="true" t="shared" si="63" ref="K109:K120">C109+G109</f>
        <v>140941</v>
      </c>
      <c r="L109" s="135">
        <f aca="true" t="shared" si="64" ref="L109:L120">D109+H109</f>
        <v>2768</v>
      </c>
      <c r="M109" s="131">
        <f aca="true" t="shared" si="65" ref="M109:M120">E109+I109</f>
        <v>99245</v>
      </c>
      <c r="N109" s="132">
        <f aca="true" t="shared" si="66" ref="N109:N120">SUM(K109:M109)</f>
        <v>242954</v>
      </c>
      <c r="O109" s="136">
        <f t="shared" si="57"/>
        <v>0.43474929225704373</v>
      </c>
      <c r="P109" s="137">
        <f t="shared" si="58"/>
        <v>0.520592485549133</v>
      </c>
      <c r="Q109" s="138">
        <f t="shared" si="59"/>
        <v>0.5724520126958537</v>
      </c>
    </row>
    <row r="110" spans="1:17" ht="12" customHeight="1">
      <c r="A110" s="309"/>
      <c r="B110" s="139" t="s">
        <v>10</v>
      </c>
      <c r="C110" s="140">
        <v>70436</v>
      </c>
      <c r="D110" s="141">
        <v>1362</v>
      </c>
      <c r="E110" s="142">
        <v>43072</v>
      </c>
      <c r="F110" s="143">
        <f t="shared" si="61"/>
        <v>114870</v>
      </c>
      <c r="G110" s="144">
        <v>56867</v>
      </c>
      <c r="H110" s="141">
        <v>1713</v>
      </c>
      <c r="I110" s="145">
        <v>58723</v>
      </c>
      <c r="J110" s="143">
        <f t="shared" si="62"/>
        <v>117303</v>
      </c>
      <c r="K110" s="144">
        <f t="shared" si="63"/>
        <v>127303</v>
      </c>
      <c r="L110" s="141">
        <f t="shared" si="64"/>
        <v>3075</v>
      </c>
      <c r="M110" s="145">
        <f t="shared" si="65"/>
        <v>101795</v>
      </c>
      <c r="N110" s="143">
        <f t="shared" si="66"/>
        <v>232173</v>
      </c>
      <c r="O110" s="146">
        <f t="shared" si="57"/>
        <v>0.44670589067029054</v>
      </c>
      <c r="P110" s="147">
        <f t="shared" si="58"/>
        <v>0.5570731707317074</v>
      </c>
      <c r="Q110" s="148">
        <f t="shared" si="59"/>
        <v>0.5768750920968614</v>
      </c>
    </row>
    <row r="111" spans="1:17" ht="12" customHeight="1">
      <c r="A111" s="309"/>
      <c r="B111" s="139" t="s">
        <v>11</v>
      </c>
      <c r="C111" s="149">
        <v>89942</v>
      </c>
      <c r="D111" s="150">
        <v>1729</v>
      </c>
      <c r="E111" s="151">
        <v>45380</v>
      </c>
      <c r="F111" s="152">
        <f t="shared" si="61"/>
        <v>137051</v>
      </c>
      <c r="G111" s="144">
        <v>59258</v>
      </c>
      <c r="H111" s="141">
        <v>2229</v>
      </c>
      <c r="I111" s="145">
        <v>60815</v>
      </c>
      <c r="J111" s="143">
        <f t="shared" si="62"/>
        <v>122302</v>
      </c>
      <c r="K111" s="144">
        <f t="shared" si="63"/>
        <v>149200</v>
      </c>
      <c r="L111" s="141">
        <f t="shared" si="64"/>
        <v>3958</v>
      </c>
      <c r="M111" s="145">
        <f t="shared" si="65"/>
        <v>106195</v>
      </c>
      <c r="N111" s="143">
        <f t="shared" si="66"/>
        <v>259353</v>
      </c>
      <c r="O111" s="146">
        <f t="shared" si="57"/>
        <v>0.397171581769437</v>
      </c>
      <c r="P111" s="147">
        <f t="shared" si="58"/>
        <v>0.5631632137443153</v>
      </c>
      <c r="Q111" s="148">
        <f t="shared" si="59"/>
        <v>0.572672913037337</v>
      </c>
    </row>
    <row r="112" spans="1:17" ht="12">
      <c r="A112" s="309"/>
      <c r="B112" s="139" t="s">
        <v>12</v>
      </c>
      <c r="C112" s="140">
        <v>99364</v>
      </c>
      <c r="D112" s="141">
        <v>1629</v>
      </c>
      <c r="E112" s="142">
        <v>44864</v>
      </c>
      <c r="F112" s="143">
        <f t="shared" si="61"/>
        <v>145857</v>
      </c>
      <c r="G112" s="144">
        <v>73929</v>
      </c>
      <c r="H112" s="141">
        <v>2064</v>
      </c>
      <c r="I112" s="145">
        <v>56699</v>
      </c>
      <c r="J112" s="143">
        <f t="shared" si="62"/>
        <v>132692</v>
      </c>
      <c r="K112" s="144">
        <f t="shared" si="63"/>
        <v>173293</v>
      </c>
      <c r="L112" s="141">
        <f t="shared" si="64"/>
        <v>3693</v>
      </c>
      <c r="M112" s="145">
        <f t="shared" si="65"/>
        <v>101563</v>
      </c>
      <c r="N112" s="143">
        <f t="shared" si="66"/>
        <v>278549</v>
      </c>
      <c r="O112" s="146">
        <f t="shared" si="57"/>
        <v>0.426612731039338</v>
      </c>
      <c r="P112" s="147">
        <f t="shared" si="58"/>
        <v>0.5588952071486596</v>
      </c>
      <c r="Q112" s="148">
        <f t="shared" si="59"/>
        <v>0.5582643285448441</v>
      </c>
    </row>
    <row r="113" spans="1:17" ht="12" customHeight="1">
      <c r="A113" s="309"/>
      <c r="B113" s="139" t="s">
        <v>13</v>
      </c>
      <c r="C113" s="149">
        <v>91432</v>
      </c>
      <c r="D113" s="150">
        <v>1427</v>
      </c>
      <c r="E113" s="151">
        <v>42962</v>
      </c>
      <c r="F113" s="152">
        <f t="shared" si="61"/>
        <v>135821</v>
      </c>
      <c r="G113" s="153">
        <v>66714</v>
      </c>
      <c r="H113" s="150">
        <v>2121</v>
      </c>
      <c r="I113" s="154">
        <v>51803</v>
      </c>
      <c r="J113" s="152">
        <f t="shared" si="62"/>
        <v>120638</v>
      </c>
      <c r="K113" s="153">
        <f t="shared" si="63"/>
        <v>158146</v>
      </c>
      <c r="L113" s="150">
        <f t="shared" si="64"/>
        <v>3548</v>
      </c>
      <c r="M113" s="154">
        <f t="shared" si="65"/>
        <v>94765</v>
      </c>
      <c r="N113" s="152">
        <f t="shared" si="66"/>
        <v>256459</v>
      </c>
      <c r="O113" s="146">
        <f t="shared" si="57"/>
        <v>0.42185069492747207</v>
      </c>
      <c r="P113" s="147">
        <f t="shared" si="58"/>
        <v>0.5978015783540023</v>
      </c>
      <c r="Q113" s="148">
        <f t="shared" si="59"/>
        <v>0.5466469688176014</v>
      </c>
    </row>
    <row r="114" spans="1:17" ht="12" customHeight="1">
      <c r="A114" s="309"/>
      <c r="B114" s="139" t="s">
        <v>14</v>
      </c>
      <c r="C114" s="140">
        <v>88016</v>
      </c>
      <c r="D114" s="141">
        <v>1063</v>
      </c>
      <c r="E114" s="142">
        <v>39044</v>
      </c>
      <c r="F114" s="143">
        <f t="shared" si="61"/>
        <v>128123</v>
      </c>
      <c r="G114" s="153">
        <v>57808</v>
      </c>
      <c r="H114" s="150">
        <v>1402</v>
      </c>
      <c r="I114" s="154">
        <v>62494</v>
      </c>
      <c r="J114" s="143">
        <f t="shared" si="62"/>
        <v>121704</v>
      </c>
      <c r="K114" s="144">
        <f t="shared" si="63"/>
        <v>145824</v>
      </c>
      <c r="L114" s="141">
        <f t="shared" si="64"/>
        <v>2465</v>
      </c>
      <c r="M114" s="145">
        <f t="shared" si="65"/>
        <v>101538</v>
      </c>
      <c r="N114" s="143">
        <f t="shared" si="66"/>
        <v>249827</v>
      </c>
      <c r="O114" s="146">
        <f t="shared" si="57"/>
        <v>0.39642308536317755</v>
      </c>
      <c r="P114" s="147">
        <f t="shared" si="58"/>
        <v>0.568762677484787</v>
      </c>
      <c r="Q114" s="148">
        <f t="shared" si="59"/>
        <v>0.6154740097303473</v>
      </c>
    </row>
    <row r="115" spans="1:17" ht="12" customHeight="1">
      <c r="A115" s="309"/>
      <c r="B115" s="139" t="s">
        <v>15</v>
      </c>
      <c r="C115" s="140">
        <v>152740</v>
      </c>
      <c r="D115" s="141">
        <v>1561</v>
      </c>
      <c r="E115" s="142">
        <v>47889</v>
      </c>
      <c r="F115" s="143">
        <f t="shared" si="61"/>
        <v>202190</v>
      </c>
      <c r="G115" s="153">
        <v>101570</v>
      </c>
      <c r="H115" s="150">
        <v>1206</v>
      </c>
      <c r="I115" s="154">
        <v>60827</v>
      </c>
      <c r="J115" s="143">
        <f t="shared" si="62"/>
        <v>163603</v>
      </c>
      <c r="K115" s="144">
        <f t="shared" si="63"/>
        <v>254310</v>
      </c>
      <c r="L115" s="141">
        <f t="shared" si="64"/>
        <v>2767</v>
      </c>
      <c r="M115" s="145">
        <f t="shared" si="65"/>
        <v>108716</v>
      </c>
      <c r="N115" s="143">
        <f t="shared" si="66"/>
        <v>365793</v>
      </c>
      <c r="O115" s="146">
        <f t="shared" si="57"/>
        <v>0.3993944398568676</v>
      </c>
      <c r="P115" s="147">
        <f t="shared" si="58"/>
        <v>0.4358511022768341</v>
      </c>
      <c r="Q115" s="148">
        <f t="shared" si="59"/>
        <v>0.5595036609146767</v>
      </c>
    </row>
    <row r="116" spans="1:17" ht="12" customHeight="1">
      <c r="A116" s="309"/>
      <c r="B116" s="139" t="s">
        <v>16</v>
      </c>
      <c r="C116" s="149">
        <v>202988</v>
      </c>
      <c r="D116" s="150">
        <v>1940</v>
      </c>
      <c r="E116" s="151">
        <v>31090</v>
      </c>
      <c r="F116" s="152">
        <f t="shared" si="61"/>
        <v>236018</v>
      </c>
      <c r="G116" s="153">
        <v>142159</v>
      </c>
      <c r="H116" s="150">
        <v>1389</v>
      </c>
      <c r="I116" s="154">
        <v>35978</v>
      </c>
      <c r="J116" s="143">
        <f t="shared" si="62"/>
        <v>179526</v>
      </c>
      <c r="K116" s="144">
        <f t="shared" si="63"/>
        <v>345147</v>
      </c>
      <c r="L116" s="141">
        <f t="shared" si="64"/>
        <v>3329</v>
      </c>
      <c r="M116" s="145">
        <f t="shared" si="65"/>
        <v>67068</v>
      </c>
      <c r="N116" s="143">
        <f t="shared" si="66"/>
        <v>415544</v>
      </c>
      <c r="O116" s="146">
        <f t="shared" si="57"/>
        <v>0.41187957594879865</v>
      </c>
      <c r="P116" s="147">
        <f t="shared" si="58"/>
        <v>0.4172424151396816</v>
      </c>
      <c r="Q116" s="148">
        <f t="shared" si="59"/>
        <v>0.5364406274229141</v>
      </c>
    </row>
    <row r="117" spans="1:17" ht="12" customHeight="1">
      <c r="A117" s="309"/>
      <c r="B117" s="139" t="s">
        <v>17</v>
      </c>
      <c r="C117" s="178">
        <v>96970</v>
      </c>
      <c r="D117" s="150">
        <v>1225</v>
      </c>
      <c r="E117" s="151">
        <v>48035</v>
      </c>
      <c r="F117" s="143">
        <f t="shared" si="61"/>
        <v>146230</v>
      </c>
      <c r="G117" s="153">
        <v>61203</v>
      </c>
      <c r="H117" s="150">
        <v>1315</v>
      </c>
      <c r="I117" s="154">
        <v>61932</v>
      </c>
      <c r="J117" s="143">
        <f t="shared" si="62"/>
        <v>124450</v>
      </c>
      <c r="K117" s="144">
        <f t="shared" si="63"/>
        <v>158173</v>
      </c>
      <c r="L117" s="141">
        <f t="shared" si="64"/>
        <v>2540</v>
      </c>
      <c r="M117" s="145">
        <f t="shared" si="65"/>
        <v>109967</v>
      </c>
      <c r="N117" s="143">
        <f t="shared" si="66"/>
        <v>270680</v>
      </c>
      <c r="O117" s="146">
        <f t="shared" si="57"/>
        <v>0.38693708787214</v>
      </c>
      <c r="P117" s="147">
        <f t="shared" si="58"/>
        <v>0.5177165354330708</v>
      </c>
      <c r="Q117" s="148">
        <f t="shared" si="59"/>
        <v>0.5631871379595697</v>
      </c>
    </row>
    <row r="118" spans="1:17" ht="12" customHeight="1">
      <c r="A118" s="309"/>
      <c r="B118" s="139" t="s">
        <v>18</v>
      </c>
      <c r="C118" s="140">
        <v>81062</v>
      </c>
      <c r="D118" s="141">
        <v>821</v>
      </c>
      <c r="E118" s="142">
        <v>48278</v>
      </c>
      <c r="F118" s="143">
        <f t="shared" si="61"/>
        <v>130161</v>
      </c>
      <c r="G118" s="153">
        <v>54532</v>
      </c>
      <c r="H118" s="150">
        <v>1203</v>
      </c>
      <c r="I118" s="154">
        <v>64589</v>
      </c>
      <c r="J118" s="143">
        <f t="shared" si="62"/>
        <v>120324</v>
      </c>
      <c r="K118" s="144">
        <f t="shared" si="63"/>
        <v>135594</v>
      </c>
      <c r="L118" s="141">
        <f t="shared" si="64"/>
        <v>2024</v>
      </c>
      <c r="M118" s="145">
        <f t="shared" si="65"/>
        <v>112867</v>
      </c>
      <c r="N118" s="143">
        <f t="shared" si="66"/>
        <v>250485</v>
      </c>
      <c r="O118" s="146">
        <f t="shared" si="57"/>
        <v>0.40217118751567177</v>
      </c>
      <c r="P118" s="147">
        <f t="shared" si="58"/>
        <v>0.5943675889328063</v>
      </c>
      <c r="Q118" s="148">
        <f t="shared" si="59"/>
        <v>0.5722576129426671</v>
      </c>
    </row>
    <row r="119" spans="1:17" ht="12" customHeight="1">
      <c r="A119" s="309"/>
      <c r="B119" s="139" t="s">
        <v>19</v>
      </c>
      <c r="C119" s="140">
        <v>61644</v>
      </c>
      <c r="D119" s="141">
        <v>390</v>
      </c>
      <c r="E119" s="142">
        <v>44736</v>
      </c>
      <c r="F119" s="143">
        <f t="shared" si="61"/>
        <v>106770</v>
      </c>
      <c r="G119" s="153">
        <v>46883</v>
      </c>
      <c r="H119" s="150">
        <v>699</v>
      </c>
      <c r="I119" s="154">
        <v>58950</v>
      </c>
      <c r="J119" s="143">
        <f t="shared" si="62"/>
        <v>106532</v>
      </c>
      <c r="K119" s="144">
        <f t="shared" si="63"/>
        <v>108527</v>
      </c>
      <c r="L119" s="141">
        <f t="shared" si="64"/>
        <v>1089</v>
      </c>
      <c r="M119" s="145">
        <f t="shared" si="65"/>
        <v>103686</v>
      </c>
      <c r="N119" s="143">
        <f t="shared" si="66"/>
        <v>213302</v>
      </c>
      <c r="O119" s="146">
        <f t="shared" si="57"/>
        <v>0.4319938817068564</v>
      </c>
      <c r="P119" s="147">
        <f t="shared" si="58"/>
        <v>0.6418732782369146</v>
      </c>
      <c r="Q119" s="148">
        <f t="shared" si="59"/>
        <v>0.5685434870667206</v>
      </c>
    </row>
    <row r="120" spans="1:17" ht="12" customHeight="1" thickBot="1">
      <c r="A120" s="309"/>
      <c r="B120" s="155" t="s">
        <v>20</v>
      </c>
      <c r="C120" s="156">
        <v>84732</v>
      </c>
      <c r="D120" s="157">
        <v>818</v>
      </c>
      <c r="E120" s="158">
        <v>40476</v>
      </c>
      <c r="F120" s="159">
        <f t="shared" si="61"/>
        <v>126026</v>
      </c>
      <c r="G120" s="160">
        <v>63938</v>
      </c>
      <c r="H120" s="161">
        <v>1175</v>
      </c>
      <c r="I120" s="162">
        <v>53895</v>
      </c>
      <c r="J120" s="159">
        <f t="shared" si="62"/>
        <v>119008</v>
      </c>
      <c r="K120" s="163">
        <f t="shared" si="63"/>
        <v>148670</v>
      </c>
      <c r="L120" s="157">
        <f t="shared" si="64"/>
        <v>1993</v>
      </c>
      <c r="M120" s="164">
        <f t="shared" si="65"/>
        <v>94371</v>
      </c>
      <c r="N120" s="159">
        <f t="shared" si="66"/>
        <v>245034</v>
      </c>
      <c r="O120" s="146">
        <f>G120/K120</f>
        <v>0.430066590435192</v>
      </c>
      <c r="P120" s="147">
        <f>H120/L120</f>
        <v>0.5895634721525339</v>
      </c>
      <c r="Q120" s="148">
        <f>I120/M120</f>
        <v>0.5710970531201323</v>
      </c>
    </row>
    <row r="121" spans="1:18" ht="21" customHeight="1" thickBot="1">
      <c r="A121" s="331"/>
      <c r="B121" s="61" t="s">
        <v>21</v>
      </c>
      <c r="C121" s="168">
        <f aca="true" t="shared" si="67" ref="C121:I121">SUM(C109:C120)</f>
        <v>1198993</v>
      </c>
      <c r="D121" s="169">
        <f t="shared" si="67"/>
        <v>15292</v>
      </c>
      <c r="E121" s="170">
        <f t="shared" si="67"/>
        <v>518258</v>
      </c>
      <c r="F121" s="171">
        <f t="shared" si="67"/>
        <v>1732543</v>
      </c>
      <c r="G121" s="172">
        <f t="shared" si="67"/>
        <v>846135</v>
      </c>
      <c r="H121" s="169">
        <f t="shared" si="67"/>
        <v>17957</v>
      </c>
      <c r="I121" s="173">
        <f t="shared" si="67"/>
        <v>683518</v>
      </c>
      <c r="J121" s="171">
        <f>G121+H121+I121</f>
        <v>1547610</v>
      </c>
      <c r="K121" s="174">
        <f>SUM(K109:K120)</f>
        <v>2045128</v>
      </c>
      <c r="L121" s="169">
        <f>SUM(L109:L120)</f>
        <v>33249</v>
      </c>
      <c r="M121" s="173">
        <f>SUM(M109:M120)</f>
        <v>1201776</v>
      </c>
      <c r="N121" s="171">
        <f>K121+L121+M121</f>
        <v>3280153</v>
      </c>
      <c r="O121" s="175">
        <f aca="true" t="shared" si="68" ref="O121:O127">G121/K121</f>
        <v>0.41373205002327484</v>
      </c>
      <c r="P121" s="176">
        <f aca="true" t="shared" si="69" ref="P121:P127">H121/L121</f>
        <v>0.5400763932749857</v>
      </c>
      <c r="Q121" s="177">
        <f aca="true" t="shared" si="70" ref="Q121:Q127">I121/M121</f>
        <v>0.5687565736043988</v>
      </c>
      <c r="R121" s="127"/>
    </row>
    <row r="122" spans="1:17" s="104" customFormat="1" ht="12" customHeight="1">
      <c r="A122" s="308">
        <v>2010</v>
      </c>
      <c r="B122" s="128" t="s">
        <v>9</v>
      </c>
      <c r="C122" s="129">
        <v>79683</v>
      </c>
      <c r="D122" s="130">
        <v>1218</v>
      </c>
      <c r="E122" s="131">
        <v>41955</v>
      </c>
      <c r="F122" s="132">
        <f aca="true" t="shared" si="71" ref="F122:F133">SUM(C122:E122)</f>
        <v>122856</v>
      </c>
      <c r="G122" s="133">
        <v>62861</v>
      </c>
      <c r="H122" s="134">
        <v>1481</v>
      </c>
      <c r="I122" s="131">
        <v>55964</v>
      </c>
      <c r="J122" s="132">
        <f aca="true" t="shared" si="72" ref="J122:J133">SUM(G122:I122)</f>
        <v>120306</v>
      </c>
      <c r="K122" s="133">
        <f aca="true" t="shared" si="73" ref="K122:K133">C122+G122</f>
        <v>142544</v>
      </c>
      <c r="L122" s="135">
        <f aca="true" t="shared" si="74" ref="L122:L133">D122+H122</f>
        <v>2699</v>
      </c>
      <c r="M122" s="131">
        <f aca="true" t="shared" si="75" ref="M122:M133">E122+I122</f>
        <v>97919</v>
      </c>
      <c r="N122" s="132">
        <f aca="true" t="shared" si="76" ref="N122:N133">SUM(K122:M122)</f>
        <v>243162</v>
      </c>
      <c r="O122" s="136">
        <f t="shared" si="68"/>
        <v>0.440993658098552</v>
      </c>
      <c r="P122" s="137">
        <f t="shared" si="69"/>
        <v>0.5487217487958503</v>
      </c>
      <c r="Q122" s="138">
        <f t="shared" si="70"/>
        <v>0.5715336145181221</v>
      </c>
    </row>
    <row r="123" spans="1:17" ht="12" customHeight="1">
      <c r="A123" s="309"/>
      <c r="B123" s="139" t="s">
        <v>10</v>
      </c>
      <c r="C123" s="140">
        <v>71616</v>
      </c>
      <c r="D123" s="141">
        <v>1277</v>
      </c>
      <c r="E123" s="142">
        <v>46363</v>
      </c>
      <c r="F123" s="143">
        <f t="shared" si="71"/>
        <v>119256</v>
      </c>
      <c r="G123" s="144">
        <v>60190</v>
      </c>
      <c r="H123" s="141">
        <v>1549</v>
      </c>
      <c r="I123" s="145">
        <v>60810</v>
      </c>
      <c r="J123" s="143">
        <f t="shared" si="72"/>
        <v>122549</v>
      </c>
      <c r="K123" s="144">
        <f t="shared" si="73"/>
        <v>131806</v>
      </c>
      <c r="L123" s="141">
        <f t="shared" si="74"/>
        <v>2826</v>
      </c>
      <c r="M123" s="145">
        <f t="shared" si="75"/>
        <v>107173</v>
      </c>
      <c r="N123" s="143">
        <f t="shared" si="76"/>
        <v>241805</v>
      </c>
      <c r="O123" s="146">
        <f t="shared" si="68"/>
        <v>0.4566559944160357</v>
      </c>
      <c r="P123" s="147">
        <f t="shared" si="69"/>
        <v>0.5481245576786978</v>
      </c>
      <c r="Q123" s="148">
        <f t="shared" si="70"/>
        <v>0.5674003713621901</v>
      </c>
    </row>
    <row r="124" spans="1:17" ht="12" customHeight="1">
      <c r="A124" s="309"/>
      <c r="B124" s="139" t="s">
        <v>11</v>
      </c>
      <c r="C124" s="149">
        <v>93200</v>
      </c>
      <c r="D124" s="150">
        <v>1709</v>
      </c>
      <c r="E124" s="151">
        <v>52586</v>
      </c>
      <c r="F124" s="152">
        <f t="shared" si="71"/>
        <v>147495</v>
      </c>
      <c r="G124" s="153">
        <v>63074</v>
      </c>
      <c r="H124" s="150">
        <v>2103</v>
      </c>
      <c r="I124" s="154">
        <v>70728</v>
      </c>
      <c r="J124" s="152">
        <f t="shared" si="72"/>
        <v>135905</v>
      </c>
      <c r="K124" s="144">
        <f t="shared" si="73"/>
        <v>156274</v>
      </c>
      <c r="L124" s="141">
        <f t="shared" si="74"/>
        <v>3812</v>
      </c>
      <c r="M124" s="145">
        <f t="shared" si="75"/>
        <v>123314</v>
      </c>
      <c r="N124" s="143">
        <f t="shared" si="76"/>
        <v>283400</v>
      </c>
      <c r="O124" s="146">
        <f t="shared" si="68"/>
        <v>0.40361160525743245</v>
      </c>
      <c r="P124" s="147">
        <f t="shared" si="69"/>
        <v>0.5516789087093389</v>
      </c>
      <c r="Q124" s="148">
        <f t="shared" si="70"/>
        <v>0.5735601797038454</v>
      </c>
    </row>
    <row r="125" spans="1:17" ht="12">
      <c r="A125" s="309"/>
      <c r="B125" s="139" t="s">
        <v>12</v>
      </c>
      <c r="C125" s="140">
        <v>112826</v>
      </c>
      <c r="D125" s="141">
        <v>2007</v>
      </c>
      <c r="E125" s="142">
        <v>49731</v>
      </c>
      <c r="F125" s="143">
        <f t="shared" si="71"/>
        <v>164564</v>
      </c>
      <c r="G125" s="144">
        <v>87942</v>
      </c>
      <c r="H125" s="141">
        <v>2589</v>
      </c>
      <c r="I125" s="145">
        <v>63261</v>
      </c>
      <c r="J125" s="143">
        <f t="shared" si="72"/>
        <v>153792</v>
      </c>
      <c r="K125" s="144">
        <f t="shared" si="73"/>
        <v>200768</v>
      </c>
      <c r="L125" s="141">
        <f t="shared" si="74"/>
        <v>4596</v>
      </c>
      <c r="M125" s="145">
        <f t="shared" si="75"/>
        <v>112992</v>
      </c>
      <c r="N125" s="143">
        <f t="shared" si="76"/>
        <v>318356</v>
      </c>
      <c r="O125" s="146">
        <f t="shared" si="68"/>
        <v>0.43802797258527254</v>
      </c>
      <c r="P125" s="147">
        <f t="shared" si="69"/>
        <v>0.5633159268929504</v>
      </c>
      <c r="Q125" s="148">
        <f t="shared" si="70"/>
        <v>0.5598714953271028</v>
      </c>
    </row>
    <row r="126" spans="1:17" ht="12" customHeight="1">
      <c r="A126" s="309"/>
      <c r="B126" s="139" t="s">
        <v>13</v>
      </c>
      <c r="C126" s="149">
        <v>91094</v>
      </c>
      <c r="D126" s="150">
        <v>1467</v>
      </c>
      <c r="E126" s="151">
        <v>49175</v>
      </c>
      <c r="F126" s="152">
        <f t="shared" si="71"/>
        <v>141736</v>
      </c>
      <c r="G126" s="153">
        <v>68793</v>
      </c>
      <c r="H126" s="150">
        <v>2385</v>
      </c>
      <c r="I126" s="154">
        <v>60546</v>
      </c>
      <c r="J126" s="152">
        <f t="shared" si="72"/>
        <v>131724</v>
      </c>
      <c r="K126" s="153">
        <f t="shared" si="73"/>
        <v>159887</v>
      </c>
      <c r="L126" s="150">
        <f t="shared" si="74"/>
        <v>3852</v>
      </c>
      <c r="M126" s="154">
        <f t="shared" si="75"/>
        <v>109721</v>
      </c>
      <c r="N126" s="152">
        <f t="shared" si="76"/>
        <v>273460</v>
      </c>
      <c r="O126" s="146">
        <f t="shared" si="68"/>
        <v>0.430260121210605</v>
      </c>
      <c r="P126" s="147">
        <f t="shared" si="69"/>
        <v>0.6191588785046729</v>
      </c>
      <c r="Q126" s="148">
        <f t="shared" si="70"/>
        <v>0.5518177924007255</v>
      </c>
    </row>
    <row r="127" spans="1:17" ht="12" customHeight="1">
      <c r="A127" s="309"/>
      <c r="B127" s="139" t="s">
        <v>14</v>
      </c>
      <c r="C127" s="140">
        <v>88434</v>
      </c>
      <c r="D127" s="141">
        <v>1315</v>
      </c>
      <c r="E127" s="142">
        <v>49549</v>
      </c>
      <c r="F127" s="143">
        <f t="shared" si="71"/>
        <v>139298</v>
      </c>
      <c r="G127" s="153">
        <v>62061</v>
      </c>
      <c r="H127" s="150">
        <v>1508</v>
      </c>
      <c r="I127" s="154">
        <v>66280</v>
      </c>
      <c r="J127" s="143">
        <f t="shared" si="72"/>
        <v>129849</v>
      </c>
      <c r="K127" s="144">
        <f t="shared" si="73"/>
        <v>150495</v>
      </c>
      <c r="L127" s="141">
        <f t="shared" si="74"/>
        <v>2823</v>
      </c>
      <c r="M127" s="145">
        <f t="shared" si="75"/>
        <v>115829</v>
      </c>
      <c r="N127" s="143">
        <f t="shared" si="76"/>
        <v>269147</v>
      </c>
      <c r="O127" s="146">
        <f t="shared" si="68"/>
        <v>0.4123791488089305</v>
      </c>
      <c r="P127" s="147">
        <f t="shared" si="69"/>
        <v>0.5341834927382217</v>
      </c>
      <c r="Q127" s="148">
        <f t="shared" si="70"/>
        <v>0.5722228457467473</v>
      </c>
    </row>
    <row r="128" spans="1:17" ht="12" customHeight="1">
      <c r="A128" s="309"/>
      <c r="B128" s="139" t="s">
        <v>15</v>
      </c>
      <c r="C128" s="140">
        <v>158787</v>
      </c>
      <c r="D128" s="141">
        <v>1635</v>
      </c>
      <c r="E128" s="142">
        <v>50388</v>
      </c>
      <c r="F128" s="143">
        <f t="shared" si="71"/>
        <v>210810</v>
      </c>
      <c r="G128" s="153">
        <v>110916</v>
      </c>
      <c r="H128" s="150">
        <v>1458</v>
      </c>
      <c r="I128" s="154">
        <v>62053</v>
      </c>
      <c r="J128" s="143">
        <f t="shared" si="72"/>
        <v>174427</v>
      </c>
      <c r="K128" s="144">
        <f t="shared" si="73"/>
        <v>269703</v>
      </c>
      <c r="L128" s="141">
        <f t="shared" si="74"/>
        <v>3093</v>
      </c>
      <c r="M128" s="145">
        <f t="shared" si="75"/>
        <v>112441</v>
      </c>
      <c r="N128" s="143">
        <f t="shared" si="76"/>
        <v>385237</v>
      </c>
      <c r="O128" s="146">
        <f aca="true" t="shared" si="77" ref="O128:Q129">G128/K128</f>
        <v>0.4112523776153769</v>
      </c>
      <c r="P128" s="147">
        <f t="shared" si="77"/>
        <v>0.4713870029097963</v>
      </c>
      <c r="Q128" s="148">
        <f t="shared" si="77"/>
        <v>0.5518716482421893</v>
      </c>
    </row>
    <row r="129" spans="1:17" ht="12" customHeight="1">
      <c r="A129" s="309"/>
      <c r="B129" s="139" t="s">
        <v>16</v>
      </c>
      <c r="C129" s="149">
        <v>198763</v>
      </c>
      <c r="D129" s="150">
        <v>1998</v>
      </c>
      <c r="E129" s="151">
        <v>34785</v>
      </c>
      <c r="F129" s="152">
        <f t="shared" si="71"/>
        <v>235546</v>
      </c>
      <c r="G129" s="153">
        <v>145332</v>
      </c>
      <c r="H129" s="150">
        <v>1602</v>
      </c>
      <c r="I129" s="154">
        <v>41341</v>
      </c>
      <c r="J129" s="143">
        <f t="shared" si="72"/>
        <v>188275</v>
      </c>
      <c r="K129" s="144">
        <f t="shared" si="73"/>
        <v>344095</v>
      </c>
      <c r="L129" s="141">
        <f t="shared" si="74"/>
        <v>3600</v>
      </c>
      <c r="M129" s="145">
        <f t="shared" si="75"/>
        <v>76126</v>
      </c>
      <c r="N129" s="143">
        <f t="shared" si="76"/>
        <v>423821</v>
      </c>
      <c r="O129" s="146">
        <f t="shared" si="77"/>
        <v>0.4223601040410352</v>
      </c>
      <c r="P129" s="147">
        <f t="shared" si="77"/>
        <v>0.445</v>
      </c>
      <c r="Q129" s="148">
        <f t="shared" si="77"/>
        <v>0.5430601896855214</v>
      </c>
    </row>
    <row r="130" spans="1:17" ht="12" customHeight="1">
      <c r="A130" s="309"/>
      <c r="B130" s="139" t="s">
        <v>17</v>
      </c>
      <c r="C130" s="178">
        <v>99416</v>
      </c>
      <c r="D130" s="150">
        <v>1276</v>
      </c>
      <c r="E130" s="151">
        <v>51727</v>
      </c>
      <c r="F130" s="143">
        <f t="shared" si="71"/>
        <v>152419</v>
      </c>
      <c r="G130" s="153">
        <v>63518</v>
      </c>
      <c r="H130" s="150">
        <v>1358</v>
      </c>
      <c r="I130" s="154">
        <v>64285</v>
      </c>
      <c r="J130" s="143">
        <f t="shared" si="72"/>
        <v>129161</v>
      </c>
      <c r="K130" s="144">
        <f t="shared" si="73"/>
        <v>162934</v>
      </c>
      <c r="L130" s="141">
        <f t="shared" si="74"/>
        <v>2634</v>
      </c>
      <c r="M130" s="145">
        <f t="shared" si="75"/>
        <v>116012</v>
      </c>
      <c r="N130" s="143">
        <f t="shared" si="76"/>
        <v>281580</v>
      </c>
      <c r="O130" s="146">
        <f aca="true" t="shared" si="78" ref="O130:Q131">G130/K130</f>
        <v>0.38983883044668394</v>
      </c>
      <c r="P130" s="147">
        <f t="shared" si="78"/>
        <v>0.5155656795747912</v>
      </c>
      <c r="Q130" s="148">
        <f t="shared" si="78"/>
        <v>0.5541237113402062</v>
      </c>
    </row>
    <row r="131" spans="1:17" ht="12" customHeight="1">
      <c r="A131" s="309"/>
      <c r="B131" s="139" t="s">
        <v>18</v>
      </c>
      <c r="C131" s="140">
        <v>84568</v>
      </c>
      <c r="D131" s="141">
        <v>787</v>
      </c>
      <c r="E131" s="142">
        <v>50736</v>
      </c>
      <c r="F131" s="143">
        <f t="shared" si="71"/>
        <v>136091</v>
      </c>
      <c r="G131" s="153">
        <v>59608</v>
      </c>
      <c r="H131" s="150">
        <v>1292</v>
      </c>
      <c r="I131" s="154">
        <v>65989</v>
      </c>
      <c r="J131" s="143">
        <f t="shared" si="72"/>
        <v>126889</v>
      </c>
      <c r="K131" s="144">
        <f t="shared" si="73"/>
        <v>144176</v>
      </c>
      <c r="L131" s="141">
        <f t="shared" si="74"/>
        <v>2079</v>
      </c>
      <c r="M131" s="145">
        <f t="shared" si="75"/>
        <v>116725</v>
      </c>
      <c r="N131" s="143">
        <f t="shared" si="76"/>
        <v>262980</v>
      </c>
      <c r="O131" s="146">
        <f t="shared" si="78"/>
        <v>0.41343912995228055</v>
      </c>
      <c r="P131" s="147">
        <f t="shared" si="78"/>
        <v>0.6214526214526215</v>
      </c>
      <c r="Q131" s="148">
        <f t="shared" si="78"/>
        <v>0.5653373313343328</v>
      </c>
    </row>
    <row r="132" spans="1:17" ht="12" customHeight="1">
      <c r="A132" s="309"/>
      <c r="B132" s="139" t="s">
        <v>19</v>
      </c>
      <c r="C132" s="140">
        <v>61899</v>
      </c>
      <c r="D132" s="141">
        <v>482</v>
      </c>
      <c r="E132" s="142">
        <v>50025</v>
      </c>
      <c r="F132" s="143">
        <f t="shared" si="71"/>
        <v>112406</v>
      </c>
      <c r="G132" s="153">
        <v>50731</v>
      </c>
      <c r="H132" s="150">
        <v>740</v>
      </c>
      <c r="I132" s="154">
        <v>63187</v>
      </c>
      <c r="J132" s="143">
        <f t="shared" si="72"/>
        <v>114658</v>
      </c>
      <c r="K132" s="144">
        <f t="shared" si="73"/>
        <v>112630</v>
      </c>
      <c r="L132" s="141">
        <f t="shared" si="74"/>
        <v>1222</v>
      </c>
      <c r="M132" s="145">
        <f t="shared" si="75"/>
        <v>113212</v>
      </c>
      <c r="N132" s="143">
        <f t="shared" si="76"/>
        <v>227064</v>
      </c>
      <c r="O132" s="146">
        <f aca="true" t="shared" si="79" ref="O132:Q144">G132/K132</f>
        <v>0.4504217348841339</v>
      </c>
      <c r="P132" s="147">
        <f t="shared" si="79"/>
        <v>0.6055646481178396</v>
      </c>
      <c r="Q132" s="148">
        <f t="shared" si="79"/>
        <v>0.5581298802247112</v>
      </c>
    </row>
    <row r="133" spans="1:17" ht="12" customHeight="1" thickBot="1">
      <c r="A133" s="309"/>
      <c r="B133" s="155" t="s">
        <v>20</v>
      </c>
      <c r="C133" s="156">
        <v>77262</v>
      </c>
      <c r="D133" s="157">
        <v>739</v>
      </c>
      <c r="E133" s="158">
        <v>44514</v>
      </c>
      <c r="F133" s="159">
        <f t="shared" si="71"/>
        <v>122515</v>
      </c>
      <c r="G133" s="160">
        <v>58889</v>
      </c>
      <c r="H133" s="161">
        <v>1409</v>
      </c>
      <c r="I133" s="162">
        <v>57172</v>
      </c>
      <c r="J133" s="159">
        <f t="shared" si="72"/>
        <v>117470</v>
      </c>
      <c r="K133" s="163">
        <f t="shared" si="73"/>
        <v>136151</v>
      </c>
      <c r="L133" s="157">
        <f t="shared" si="74"/>
        <v>2148</v>
      </c>
      <c r="M133" s="164">
        <f t="shared" si="75"/>
        <v>101686</v>
      </c>
      <c r="N133" s="159">
        <f t="shared" si="76"/>
        <v>239985</v>
      </c>
      <c r="O133" s="146">
        <f t="shared" si="79"/>
        <v>0.43252712062342547</v>
      </c>
      <c r="P133" s="147">
        <f t="shared" si="79"/>
        <v>0.6559590316573557</v>
      </c>
      <c r="Q133" s="148">
        <f t="shared" si="79"/>
        <v>0.5622406230946246</v>
      </c>
    </row>
    <row r="134" spans="1:18" ht="21" customHeight="1" thickBot="1">
      <c r="A134" s="331"/>
      <c r="B134" s="61" t="s">
        <v>21</v>
      </c>
      <c r="C134" s="168">
        <f aca="true" t="shared" si="80" ref="C134:I134">SUM(C122:C133)</f>
        <v>1217548</v>
      </c>
      <c r="D134" s="169">
        <f t="shared" si="80"/>
        <v>15910</v>
      </c>
      <c r="E134" s="170">
        <f t="shared" si="80"/>
        <v>571534</v>
      </c>
      <c r="F134" s="171">
        <f t="shared" si="80"/>
        <v>1804992</v>
      </c>
      <c r="G134" s="172">
        <f t="shared" si="80"/>
        <v>893915</v>
      </c>
      <c r="H134" s="169">
        <f t="shared" si="80"/>
        <v>19474</v>
      </c>
      <c r="I134" s="173">
        <f t="shared" si="80"/>
        <v>731616</v>
      </c>
      <c r="J134" s="171">
        <f>G134+H134+I134</f>
        <v>1645005</v>
      </c>
      <c r="K134" s="174">
        <f>SUM(K122:K133)</f>
        <v>2111463</v>
      </c>
      <c r="L134" s="169">
        <f>SUM(L122:L133)</f>
        <v>35384</v>
      </c>
      <c r="M134" s="173">
        <f>SUM(M122:M133)</f>
        <v>1303150</v>
      </c>
      <c r="N134" s="171">
        <f>K134+L134+M134</f>
        <v>3449997</v>
      </c>
      <c r="O134" s="175">
        <f t="shared" si="79"/>
        <v>0.42336285314968813</v>
      </c>
      <c r="P134" s="176">
        <f t="shared" si="79"/>
        <v>0.5503617454216595</v>
      </c>
      <c r="Q134" s="177">
        <f t="shared" si="79"/>
        <v>0.5614211717760811</v>
      </c>
      <c r="R134" s="127"/>
    </row>
    <row r="135" spans="1:17" s="104" customFormat="1" ht="12" customHeight="1">
      <c r="A135" s="308">
        <v>2011</v>
      </c>
      <c r="B135" s="128" t="s">
        <v>9</v>
      </c>
      <c r="C135" s="129">
        <v>93402</v>
      </c>
      <c r="D135" s="130">
        <v>1204</v>
      </c>
      <c r="E135" s="131">
        <v>44518</v>
      </c>
      <c r="F135" s="132">
        <f aca="true" t="shared" si="81" ref="F135:F146">SUM(C135:E135)</f>
        <v>139124</v>
      </c>
      <c r="G135" s="133">
        <v>67064</v>
      </c>
      <c r="H135" s="134">
        <v>1710</v>
      </c>
      <c r="I135" s="131">
        <v>59530</v>
      </c>
      <c r="J135" s="132">
        <f aca="true" t="shared" si="82" ref="J135:J146">SUM(G135:I135)</f>
        <v>128304</v>
      </c>
      <c r="K135" s="133">
        <f aca="true" t="shared" si="83" ref="K135:K146">C135+G135</f>
        <v>160466</v>
      </c>
      <c r="L135" s="135">
        <f aca="true" t="shared" si="84" ref="L135:L146">D135+H135</f>
        <v>2914</v>
      </c>
      <c r="M135" s="131">
        <f aca="true" t="shared" si="85" ref="M135:M146">E135+I135</f>
        <v>104048</v>
      </c>
      <c r="N135" s="132">
        <f aca="true" t="shared" si="86" ref="N135:N146">SUM(K135:M135)</f>
        <v>267428</v>
      </c>
      <c r="O135" s="136">
        <f t="shared" si="79"/>
        <v>0.41793277080503033</v>
      </c>
      <c r="P135" s="137">
        <f t="shared" si="79"/>
        <v>0.5868222374742622</v>
      </c>
      <c r="Q135" s="138">
        <f t="shared" si="79"/>
        <v>0.5721397816392434</v>
      </c>
    </row>
    <row r="136" spans="1:17" ht="12" customHeight="1">
      <c r="A136" s="309"/>
      <c r="B136" s="139" t="s">
        <v>10</v>
      </c>
      <c r="C136" s="140">
        <v>83117</v>
      </c>
      <c r="D136" s="141">
        <v>1327</v>
      </c>
      <c r="E136" s="142">
        <v>49042</v>
      </c>
      <c r="F136" s="143">
        <f t="shared" si="81"/>
        <v>133486</v>
      </c>
      <c r="G136" s="144">
        <v>57774</v>
      </c>
      <c r="H136" s="141">
        <v>1595</v>
      </c>
      <c r="I136" s="145">
        <v>63184</v>
      </c>
      <c r="J136" s="143">
        <f t="shared" si="82"/>
        <v>122553</v>
      </c>
      <c r="K136" s="144">
        <f t="shared" si="83"/>
        <v>140891</v>
      </c>
      <c r="L136" s="141">
        <f t="shared" si="84"/>
        <v>2922</v>
      </c>
      <c r="M136" s="145">
        <f t="shared" si="85"/>
        <v>112226</v>
      </c>
      <c r="N136" s="143">
        <f t="shared" si="86"/>
        <v>256039</v>
      </c>
      <c r="O136" s="146">
        <f t="shared" si="79"/>
        <v>0.4100616788865151</v>
      </c>
      <c r="P136" s="147">
        <f t="shared" si="79"/>
        <v>0.5458590006844627</v>
      </c>
      <c r="Q136" s="148">
        <f t="shared" si="79"/>
        <v>0.56300678987044</v>
      </c>
    </row>
    <row r="137" spans="1:17" ht="12" customHeight="1">
      <c r="A137" s="309"/>
      <c r="B137" s="139" t="s">
        <v>11</v>
      </c>
      <c r="C137" s="149">
        <v>107788</v>
      </c>
      <c r="D137" s="150">
        <v>1657</v>
      </c>
      <c r="E137" s="151">
        <v>56458</v>
      </c>
      <c r="F137" s="152">
        <f t="shared" si="81"/>
        <v>165903</v>
      </c>
      <c r="G137" s="153">
        <v>69089</v>
      </c>
      <c r="H137" s="150">
        <v>1826</v>
      </c>
      <c r="I137" s="154">
        <v>72363</v>
      </c>
      <c r="J137" s="152">
        <f t="shared" si="82"/>
        <v>143278</v>
      </c>
      <c r="K137" s="144">
        <f t="shared" si="83"/>
        <v>176877</v>
      </c>
      <c r="L137" s="141">
        <f t="shared" si="84"/>
        <v>3483</v>
      </c>
      <c r="M137" s="145">
        <f t="shared" si="85"/>
        <v>128821</v>
      </c>
      <c r="N137" s="143">
        <f t="shared" si="86"/>
        <v>309181</v>
      </c>
      <c r="O137" s="146">
        <f t="shared" si="79"/>
        <v>0.3906047705467641</v>
      </c>
      <c r="P137" s="147">
        <f t="shared" si="79"/>
        <v>0.5242606948033305</v>
      </c>
      <c r="Q137" s="148">
        <f t="shared" si="79"/>
        <v>0.5617329472679143</v>
      </c>
    </row>
    <row r="138" spans="1:17" ht="12">
      <c r="A138" s="309"/>
      <c r="B138" s="139" t="s">
        <v>12</v>
      </c>
      <c r="C138" s="140">
        <v>104871</v>
      </c>
      <c r="D138" s="141">
        <v>1844</v>
      </c>
      <c r="E138" s="142">
        <v>52284</v>
      </c>
      <c r="F138" s="143">
        <f t="shared" si="81"/>
        <v>158999</v>
      </c>
      <c r="G138" s="144">
        <v>77035</v>
      </c>
      <c r="H138" s="141">
        <v>2365</v>
      </c>
      <c r="I138" s="145">
        <v>62905</v>
      </c>
      <c r="J138" s="143">
        <f t="shared" si="82"/>
        <v>142305</v>
      </c>
      <c r="K138" s="144">
        <f t="shared" si="83"/>
        <v>181906</v>
      </c>
      <c r="L138" s="141">
        <f t="shared" si="84"/>
        <v>4209</v>
      </c>
      <c r="M138" s="145">
        <f t="shared" si="85"/>
        <v>115189</v>
      </c>
      <c r="N138" s="143">
        <f t="shared" si="86"/>
        <v>301304</v>
      </c>
      <c r="O138" s="146">
        <f t="shared" si="79"/>
        <v>0.4234879553175816</v>
      </c>
      <c r="P138" s="147">
        <f t="shared" si="79"/>
        <v>0.5618911855547636</v>
      </c>
      <c r="Q138" s="148">
        <f t="shared" si="79"/>
        <v>0.546102492425492</v>
      </c>
    </row>
    <row r="139" spans="1:17" ht="12" customHeight="1">
      <c r="A139" s="309"/>
      <c r="B139" s="139" t="s">
        <v>13</v>
      </c>
      <c r="C139" s="149">
        <v>79651</v>
      </c>
      <c r="D139" s="150">
        <v>1374</v>
      </c>
      <c r="E139" s="151">
        <v>54434</v>
      </c>
      <c r="F139" s="152">
        <f t="shared" si="81"/>
        <v>135459</v>
      </c>
      <c r="G139" s="153">
        <v>58805</v>
      </c>
      <c r="H139" s="150">
        <v>2022</v>
      </c>
      <c r="I139" s="154">
        <v>67621</v>
      </c>
      <c r="J139" s="152">
        <f t="shared" si="82"/>
        <v>128448</v>
      </c>
      <c r="K139" s="153">
        <f t="shared" si="83"/>
        <v>138456</v>
      </c>
      <c r="L139" s="150">
        <f t="shared" si="84"/>
        <v>3396</v>
      </c>
      <c r="M139" s="154">
        <f t="shared" si="85"/>
        <v>122055</v>
      </c>
      <c r="N139" s="152">
        <f t="shared" si="86"/>
        <v>263907</v>
      </c>
      <c r="O139" s="146">
        <f t="shared" si="79"/>
        <v>0.4247197665684405</v>
      </c>
      <c r="P139" s="147">
        <f t="shared" si="79"/>
        <v>0.5954063604240283</v>
      </c>
      <c r="Q139" s="148">
        <f t="shared" si="79"/>
        <v>0.5540207283601655</v>
      </c>
    </row>
    <row r="140" spans="1:17" ht="12" customHeight="1">
      <c r="A140" s="309"/>
      <c r="B140" s="139" t="s">
        <v>14</v>
      </c>
      <c r="C140" s="140">
        <v>100119</v>
      </c>
      <c r="D140" s="141">
        <v>1490</v>
      </c>
      <c r="E140" s="142">
        <v>53902</v>
      </c>
      <c r="F140" s="143">
        <f t="shared" si="81"/>
        <v>155511</v>
      </c>
      <c r="G140" s="153">
        <v>66773</v>
      </c>
      <c r="H140" s="150">
        <v>1620</v>
      </c>
      <c r="I140" s="154">
        <v>59611</v>
      </c>
      <c r="J140" s="143">
        <f t="shared" si="82"/>
        <v>128004</v>
      </c>
      <c r="K140" s="144">
        <f t="shared" si="83"/>
        <v>166892</v>
      </c>
      <c r="L140" s="141">
        <f t="shared" si="84"/>
        <v>3110</v>
      </c>
      <c r="M140" s="145">
        <f t="shared" si="85"/>
        <v>113513</v>
      </c>
      <c r="N140" s="143">
        <f t="shared" si="86"/>
        <v>283515</v>
      </c>
      <c r="O140" s="146">
        <f t="shared" si="79"/>
        <v>0.40009706876303236</v>
      </c>
      <c r="P140" s="147">
        <f t="shared" si="79"/>
        <v>0.5209003215434084</v>
      </c>
      <c r="Q140" s="148">
        <f t="shared" si="79"/>
        <v>0.525146899474069</v>
      </c>
    </row>
    <row r="141" spans="1:17" ht="12" customHeight="1">
      <c r="A141" s="309"/>
      <c r="B141" s="139" t="s">
        <v>15</v>
      </c>
      <c r="C141" s="140">
        <v>156688</v>
      </c>
      <c r="D141" s="141">
        <v>1718</v>
      </c>
      <c r="E141" s="142">
        <v>52712</v>
      </c>
      <c r="F141" s="143">
        <f t="shared" si="81"/>
        <v>211118</v>
      </c>
      <c r="G141" s="153">
        <v>117071</v>
      </c>
      <c r="H141" s="150">
        <v>1335</v>
      </c>
      <c r="I141" s="154">
        <v>61582</v>
      </c>
      <c r="J141" s="143">
        <f t="shared" si="82"/>
        <v>179988</v>
      </c>
      <c r="K141" s="144">
        <f t="shared" si="83"/>
        <v>273759</v>
      </c>
      <c r="L141" s="141">
        <f t="shared" si="84"/>
        <v>3053</v>
      </c>
      <c r="M141" s="145">
        <f t="shared" si="85"/>
        <v>114294</v>
      </c>
      <c r="N141" s="143">
        <f t="shared" si="86"/>
        <v>391106</v>
      </c>
      <c r="O141" s="146">
        <f t="shared" si="79"/>
        <v>0.4276425615230915</v>
      </c>
      <c r="P141" s="147">
        <f t="shared" si="79"/>
        <v>0.4372748116606616</v>
      </c>
      <c r="Q141" s="148">
        <f t="shared" si="79"/>
        <v>0.5388034367508355</v>
      </c>
    </row>
    <row r="142" spans="1:17" ht="12" customHeight="1">
      <c r="A142" s="309"/>
      <c r="B142" s="139" t="s">
        <v>16</v>
      </c>
      <c r="C142" s="149">
        <v>183549</v>
      </c>
      <c r="D142" s="150">
        <v>1996</v>
      </c>
      <c r="E142" s="151">
        <v>38542</v>
      </c>
      <c r="F142" s="152">
        <f t="shared" si="81"/>
        <v>224087</v>
      </c>
      <c r="G142" s="153">
        <v>132323</v>
      </c>
      <c r="H142" s="150">
        <v>1396</v>
      </c>
      <c r="I142" s="154">
        <v>44116</v>
      </c>
      <c r="J142" s="143">
        <f t="shared" si="82"/>
        <v>177835</v>
      </c>
      <c r="K142" s="144">
        <f t="shared" si="83"/>
        <v>315872</v>
      </c>
      <c r="L142" s="141">
        <f t="shared" si="84"/>
        <v>3392</v>
      </c>
      <c r="M142" s="145">
        <f t="shared" si="85"/>
        <v>82658</v>
      </c>
      <c r="N142" s="143">
        <f t="shared" si="86"/>
        <v>401922</v>
      </c>
      <c r="O142" s="146">
        <f t="shared" si="79"/>
        <v>0.41891335730928986</v>
      </c>
      <c r="P142" s="147">
        <f t="shared" si="79"/>
        <v>0.4115566037735849</v>
      </c>
      <c r="Q142" s="148">
        <f t="shared" si="79"/>
        <v>0.5337172445498318</v>
      </c>
    </row>
    <row r="143" spans="1:17" ht="12" customHeight="1">
      <c r="A143" s="309"/>
      <c r="B143" s="139" t="s">
        <v>17</v>
      </c>
      <c r="C143" s="178">
        <v>107034</v>
      </c>
      <c r="D143" s="150">
        <v>1264</v>
      </c>
      <c r="E143" s="151">
        <v>54349</v>
      </c>
      <c r="F143" s="143">
        <f t="shared" si="81"/>
        <v>162647</v>
      </c>
      <c r="G143" s="153">
        <v>66170</v>
      </c>
      <c r="H143" s="150">
        <v>1358</v>
      </c>
      <c r="I143" s="154">
        <v>64207</v>
      </c>
      <c r="J143" s="143">
        <f t="shared" si="82"/>
        <v>131735</v>
      </c>
      <c r="K143" s="144">
        <f t="shared" si="83"/>
        <v>173204</v>
      </c>
      <c r="L143" s="141">
        <f t="shared" si="84"/>
        <v>2622</v>
      </c>
      <c r="M143" s="145">
        <f t="shared" si="85"/>
        <v>118556</v>
      </c>
      <c r="N143" s="143">
        <f t="shared" si="86"/>
        <v>294382</v>
      </c>
      <c r="O143" s="146">
        <f t="shared" si="79"/>
        <v>0.3820350569270918</v>
      </c>
      <c r="P143" s="147">
        <f t="shared" si="79"/>
        <v>0.5179252479023646</v>
      </c>
      <c r="Q143" s="148">
        <f t="shared" si="79"/>
        <v>0.5415752893147542</v>
      </c>
    </row>
    <row r="144" spans="1:17" ht="12" customHeight="1">
      <c r="A144" s="309"/>
      <c r="B144" s="139" t="s">
        <v>18</v>
      </c>
      <c r="C144" s="140">
        <v>86353</v>
      </c>
      <c r="D144" s="141">
        <v>911</v>
      </c>
      <c r="E144" s="142">
        <v>53978</v>
      </c>
      <c r="F144" s="143">
        <f t="shared" si="81"/>
        <v>141242</v>
      </c>
      <c r="G144" s="153">
        <v>58921</v>
      </c>
      <c r="H144" s="150">
        <v>1272</v>
      </c>
      <c r="I144" s="154">
        <v>62897</v>
      </c>
      <c r="J144" s="143">
        <f t="shared" si="82"/>
        <v>123090</v>
      </c>
      <c r="K144" s="144">
        <f t="shared" si="83"/>
        <v>145274</v>
      </c>
      <c r="L144" s="141">
        <f t="shared" si="84"/>
        <v>2183</v>
      </c>
      <c r="M144" s="145">
        <f t="shared" si="85"/>
        <v>116875</v>
      </c>
      <c r="N144" s="143">
        <f t="shared" si="86"/>
        <v>264332</v>
      </c>
      <c r="O144" s="146">
        <f t="shared" si="79"/>
        <v>0.4055853077632611</v>
      </c>
      <c r="P144" s="147">
        <f t="shared" si="79"/>
        <v>0.5826843792945487</v>
      </c>
      <c r="Q144" s="148">
        <f t="shared" si="79"/>
        <v>0.5381561497326203</v>
      </c>
    </row>
    <row r="145" spans="1:17" ht="12" customHeight="1">
      <c r="A145" s="309"/>
      <c r="B145" s="139" t="s">
        <v>19</v>
      </c>
      <c r="C145" s="140">
        <v>63254</v>
      </c>
      <c r="D145" s="141">
        <v>473</v>
      </c>
      <c r="E145" s="142">
        <v>51403</v>
      </c>
      <c r="F145" s="143">
        <f t="shared" si="81"/>
        <v>115130</v>
      </c>
      <c r="G145" s="153">
        <v>49656</v>
      </c>
      <c r="H145" s="150">
        <v>757</v>
      </c>
      <c r="I145" s="154">
        <v>62586</v>
      </c>
      <c r="J145" s="143">
        <f t="shared" si="82"/>
        <v>112999</v>
      </c>
      <c r="K145" s="144">
        <f t="shared" si="83"/>
        <v>112910</v>
      </c>
      <c r="L145" s="141">
        <f t="shared" si="84"/>
        <v>1230</v>
      </c>
      <c r="M145" s="145">
        <f t="shared" si="85"/>
        <v>113989</v>
      </c>
      <c r="N145" s="143">
        <f t="shared" si="86"/>
        <v>228129</v>
      </c>
      <c r="O145" s="146">
        <f aca="true" t="shared" si="87" ref="O145:Q147">G145/K145</f>
        <v>0.4397838986803649</v>
      </c>
      <c r="P145" s="147">
        <f t="shared" si="87"/>
        <v>0.6154471544715447</v>
      </c>
      <c r="Q145" s="148">
        <f t="shared" si="87"/>
        <v>0.5490529787961996</v>
      </c>
    </row>
    <row r="146" spans="1:17" ht="12" customHeight="1" thickBot="1">
      <c r="A146" s="309"/>
      <c r="B146" s="155" t="s">
        <v>20</v>
      </c>
      <c r="C146" s="156">
        <v>78626</v>
      </c>
      <c r="D146" s="157">
        <v>794</v>
      </c>
      <c r="E146" s="158">
        <v>44333</v>
      </c>
      <c r="F146" s="159">
        <f t="shared" si="81"/>
        <v>123753</v>
      </c>
      <c r="G146" s="160">
        <v>66272</v>
      </c>
      <c r="H146" s="161">
        <v>1252</v>
      </c>
      <c r="I146" s="162">
        <v>54068</v>
      </c>
      <c r="J146" s="159">
        <f t="shared" si="82"/>
        <v>121592</v>
      </c>
      <c r="K146" s="163">
        <f t="shared" si="83"/>
        <v>144898</v>
      </c>
      <c r="L146" s="157">
        <f t="shared" si="84"/>
        <v>2046</v>
      </c>
      <c r="M146" s="164">
        <f t="shared" si="85"/>
        <v>98401</v>
      </c>
      <c r="N146" s="159">
        <f t="shared" si="86"/>
        <v>245345</v>
      </c>
      <c r="O146" s="146">
        <f t="shared" si="87"/>
        <v>0.45737001200844735</v>
      </c>
      <c r="P146" s="147">
        <f t="shared" si="87"/>
        <v>0.6119257086999023</v>
      </c>
      <c r="Q146" s="148">
        <f t="shared" si="87"/>
        <v>0.5494659607117813</v>
      </c>
    </row>
    <row r="147" spans="1:18" ht="21" customHeight="1" thickBot="1">
      <c r="A147" s="331"/>
      <c r="B147" s="61" t="s">
        <v>21</v>
      </c>
      <c r="C147" s="168">
        <f>SUM(C135:C146)</f>
        <v>1244452</v>
      </c>
      <c r="D147" s="169">
        <f aca="true" t="shared" si="88" ref="D147:I147">SUM(D135:D146)</f>
        <v>16052</v>
      </c>
      <c r="E147" s="170">
        <f t="shared" si="88"/>
        <v>605955</v>
      </c>
      <c r="F147" s="171">
        <f t="shared" si="88"/>
        <v>1866459</v>
      </c>
      <c r="G147" s="172">
        <f t="shared" si="88"/>
        <v>886953</v>
      </c>
      <c r="H147" s="169">
        <f t="shared" si="88"/>
        <v>18508</v>
      </c>
      <c r="I147" s="173">
        <f t="shared" si="88"/>
        <v>734670</v>
      </c>
      <c r="J147" s="171">
        <f>G147+H147+I147</f>
        <v>1640131</v>
      </c>
      <c r="K147" s="174">
        <f>SUM(K135:K146)</f>
        <v>2131405</v>
      </c>
      <c r="L147" s="169">
        <f>SUM(L135:L146)</f>
        <v>34560</v>
      </c>
      <c r="M147" s="173">
        <f>SUM(M135:M146)</f>
        <v>1340625</v>
      </c>
      <c r="N147" s="171">
        <f>K147+L147+M147</f>
        <v>3506590</v>
      </c>
      <c r="O147" s="175">
        <f t="shared" si="87"/>
        <v>0.4161353661082713</v>
      </c>
      <c r="P147" s="176">
        <f t="shared" si="87"/>
        <v>0.5355324074074074</v>
      </c>
      <c r="Q147" s="177">
        <f t="shared" si="87"/>
        <v>0.5480055944055944</v>
      </c>
      <c r="R147" s="127"/>
    </row>
    <row r="148" spans="1:18" s="191" customFormat="1" ht="9.75" customHeight="1" thickBot="1">
      <c r="A148" s="179"/>
      <c r="B148" s="180"/>
      <c r="C148" s="181"/>
      <c r="D148" s="182"/>
      <c r="E148" s="183"/>
      <c r="F148" s="184"/>
      <c r="G148" s="185"/>
      <c r="H148" s="182"/>
      <c r="I148" s="186"/>
      <c r="J148" s="184"/>
      <c r="K148" s="181"/>
      <c r="L148" s="182"/>
      <c r="M148" s="186"/>
      <c r="N148" s="184"/>
      <c r="O148" s="187"/>
      <c r="P148" s="188"/>
      <c r="Q148" s="189"/>
      <c r="R148" s="190"/>
    </row>
    <row r="149" spans="1:17" s="104" customFormat="1" ht="12" customHeight="1">
      <c r="A149" s="308">
        <v>2012</v>
      </c>
      <c r="B149" s="192" t="s">
        <v>9</v>
      </c>
      <c r="C149" s="193">
        <v>80211</v>
      </c>
      <c r="D149" s="194">
        <v>1287</v>
      </c>
      <c r="E149" s="195">
        <v>46059</v>
      </c>
      <c r="F149" s="196">
        <f aca="true" t="shared" si="89" ref="F149:F160">SUM(C149:E149)</f>
        <v>127557</v>
      </c>
      <c r="G149" s="197">
        <v>64702</v>
      </c>
      <c r="H149" s="198">
        <v>1518</v>
      </c>
      <c r="I149" s="195">
        <v>57176</v>
      </c>
      <c r="J149" s="196">
        <f aca="true" t="shared" si="90" ref="J149:J160">SUM(G149:I149)</f>
        <v>123396</v>
      </c>
      <c r="K149" s="197">
        <f aca="true" t="shared" si="91" ref="K149:K160">C149+G149</f>
        <v>144913</v>
      </c>
      <c r="L149" s="199">
        <f aca="true" t="shared" si="92" ref="L149:L160">D149+H149</f>
        <v>2805</v>
      </c>
      <c r="M149" s="195">
        <f aca="true" t="shared" si="93" ref="M149:M160">E149+I149</f>
        <v>103235</v>
      </c>
      <c r="N149" s="196">
        <f aca="true" t="shared" si="94" ref="N149:N160">SUM(K149:M149)</f>
        <v>250953</v>
      </c>
      <c r="O149" s="200">
        <f aca="true" t="shared" si="95" ref="O149:O161">G149/K149</f>
        <v>0.4464885828048553</v>
      </c>
      <c r="P149" s="201">
        <f aca="true" t="shared" si="96" ref="P149:P161">H149/L149</f>
        <v>0.5411764705882353</v>
      </c>
      <c r="Q149" s="202">
        <f aca="true" t="shared" si="97" ref="Q149:Q161">I149/M149</f>
        <v>0.5538431733423742</v>
      </c>
    </row>
    <row r="150" spans="1:17" ht="12" customHeight="1">
      <c r="A150" s="309"/>
      <c r="B150" s="203" t="s">
        <v>10</v>
      </c>
      <c r="C150" s="140">
        <v>71152</v>
      </c>
      <c r="D150" s="141">
        <v>1362</v>
      </c>
      <c r="E150" s="142">
        <v>52062</v>
      </c>
      <c r="F150" s="143">
        <f t="shared" si="89"/>
        <v>124576</v>
      </c>
      <c r="G150" s="144">
        <v>54557</v>
      </c>
      <c r="H150" s="141">
        <v>1740</v>
      </c>
      <c r="I150" s="145">
        <v>58756</v>
      </c>
      <c r="J150" s="143">
        <f t="shared" si="90"/>
        <v>115053</v>
      </c>
      <c r="K150" s="144">
        <f t="shared" si="91"/>
        <v>125709</v>
      </c>
      <c r="L150" s="141">
        <f t="shared" si="92"/>
        <v>3102</v>
      </c>
      <c r="M150" s="145">
        <f t="shared" si="93"/>
        <v>110818</v>
      </c>
      <c r="N150" s="143">
        <f t="shared" si="94"/>
        <v>239629</v>
      </c>
      <c r="O150" s="146">
        <f t="shared" si="95"/>
        <v>0.43399438385477573</v>
      </c>
      <c r="P150" s="147">
        <f t="shared" si="96"/>
        <v>0.5609284332688588</v>
      </c>
      <c r="Q150" s="204">
        <f t="shared" si="97"/>
        <v>0.5302026746557419</v>
      </c>
    </row>
    <row r="151" spans="1:17" ht="12" customHeight="1">
      <c r="A151" s="309"/>
      <c r="B151" s="203" t="s">
        <v>11</v>
      </c>
      <c r="C151" s="149">
        <v>95869</v>
      </c>
      <c r="D151" s="150">
        <v>1893</v>
      </c>
      <c r="E151" s="151">
        <v>55606</v>
      </c>
      <c r="F151" s="152">
        <f t="shared" si="89"/>
        <v>153368</v>
      </c>
      <c r="G151" s="153">
        <v>64376</v>
      </c>
      <c r="H151" s="150">
        <v>2343</v>
      </c>
      <c r="I151" s="154">
        <v>63613</v>
      </c>
      <c r="J151" s="152">
        <f t="shared" si="90"/>
        <v>130332</v>
      </c>
      <c r="K151" s="144">
        <f t="shared" si="91"/>
        <v>160245</v>
      </c>
      <c r="L151" s="141">
        <f t="shared" si="92"/>
        <v>4236</v>
      </c>
      <c r="M151" s="145">
        <f t="shared" si="93"/>
        <v>119219</v>
      </c>
      <c r="N151" s="143">
        <f t="shared" si="94"/>
        <v>283700</v>
      </c>
      <c r="O151" s="146">
        <f t="shared" si="95"/>
        <v>0.4017348435208587</v>
      </c>
      <c r="P151" s="147">
        <f t="shared" si="96"/>
        <v>0.5531161473087819</v>
      </c>
      <c r="Q151" s="204">
        <f t="shared" si="97"/>
        <v>0.5335810567107592</v>
      </c>
    </row>
    <row r="152" spans="1:17" ht="12">
      <c r="A152" s="309"/>
      <c r="B152" s="203" t="s">
        <v>12</v>
      </c>
      <c r="C152" s="140">
        <v>92011</v>
      </c>
      <c r="D152" s="141">
        <v>1562</v>
      </c>
      <c r="E152" s="142">
        <v>48523</v>
      </c>
      <c r="F152" s="143">
        <f t="shared" si="89"/>
        <v>142096</v>
      </c>
      <c r="G152" s="144">
        <v>75071</v>
      </c>
      <c r="H152" s="141">
        <v>2218</v>
      </c>
      <c r="I152" s="145">
        <v>57511</v>
      </c>
      <c r="J152" s="143">
        <f t="shared" si="90"/>
        <v>134800</v>
      </c>
      <c r="K152" s="144">
        <f t="shared" si="91"/>
        <v>167082</v>
      </c>
      <c r="L152" s="141">
        <f t="shared" si="92"/>
        <v>3780</v>
      </c>
      <c r="M152" s="145">
        <f t="shared" si="93"/>
        <v>106034</v>
      </c>
      <c r="N152" s="143">
        <f t="shared" si="94"/>
        <v>276896</v>
      </c>
      <c r="O152" s="146">
        <f t="shared" si="95"/>
        <v>0.4493063286290564</v>
      </c>
      <c r="P152" s="147">
        <f t="shared" si="96"/>
        <v>0.5867724867724867</v>
      </c>
      <c r="Q152" s="204">
        <f t="shared" si="97"/>
        <v>0.5423826319859668</v>
      </c>
    </row>
    <row r="153" spans="1:17" ht="12" customHeight="1">
      <c r="A153" s="309"/>
      <c r="B153" s="203" t="s">
        <v>13</v>
      </c>
      <c r="C153" s="253">
        <v>85130</v>
      </c>
      <c r="D153" s="254">
        <v>1335</v>
      </c>
      <c r="E153" s="255">
        <v>50452</v>
      </c>
      <c r="F153" s="152">
        <f t="shared" si="89"/>
        <v>136917</v>
      </c>
      <c r="G153" s="256">
        <v>63687</v>
      </c>
      <c r="H153" s="254">
        <v>1969</v>
      </c>
      <c r="I153" s="257">
        <v>57743</v>
      </c>
      <c r="J153" s="152">
        <f t="shared" si="90"/>
        <v>123399</v>
      </c>
      <c r="K153" s="153">
        <f t="shared" si="91"/>
        <v>148817</v>
      </c>
      <c r="L153" s="150">
        <f t="shared" si="92"/>
        <v>3304</v>
      </c>
      <c r="M153" s="154">
        <f t="shared" si="93"/>
        <v>108195</v>
      </c>
      <c r="N153" s="152">
        <f t="shared" si="94"/>
        <v>260316</v>
      </c>
      <c r="O153" s="146">
        <f t="shared" si="95"/>
        <v>0.42795513953378983</v>
      </c>
      <c r="P153" s="147">
        <f t="shared" si="96"/>
        <v>0.5959443099273608</v>
      </c>
      <c r="Q153" s="204">
        <f t="shared" si="97"/>
        <v>0.5336937936133832</v>
      </c>
    </row>
    <row r="154" spans="1:17" ht="12" customHeight="1">
      <c r="A154" s="309"/>
      <c r="B154" s="203" t="s">
        <v>14</v>
      </c>
      <c r="C154" s="140">
        <v>87564</v>
      </c>
      <c r="D154" s="141">
        <v>1169</v>
      </c>
      <c r="E154" s="142">
        <v>51131</v>
      </c>
      <c r="F154" s="143">
        <f t="shared" si="89"/>
        <v>139864</v>
      </c>
      <c r="G154" s="153">
        <v>57949</v>
      </c>
      <c r="H154" s="150">
        <v>1430</v>
      </c>
      <c r="I154" s="154">
        <v>59776</v>
      </c>
      <c r="J154" s="143">
        <f t="shared" si="90"/>
        <v>119155</v>
      </c>
      <c r="K154" s="144">
        <f t="shared" si="91"/>
        <v>145513</v>
      </c>
      <c r="L154" s="141">
        <f t="shared" si="92"/>
        <v>2599</v>
      </c>
      <c r="M154" s="145">
        <f t="shared" si="93"/>
        <v>110907</v>
      </c>
      <c r="N154" s="143">
        <f t="shared" si="94"/>
        <v>259019</v>
      </c>
      <c r="O154" s="146">
        <f t="shared" si="95"/>
        <v>0.39823933256822414</v>
      </c>
      <c r="P154" s="147">
        <f t="shared" si="96"/>
        <v>0.55021161985379</v>
      </c>
      <c r="Q154" s="204">
        <f t="shared" si="97"/>
        <v>0.5389740954132742</v>
      </c>
    </row>
    <row r="155" spans="1:17" ht="12" customHeight="1">
      <c r="A155" s="309"/>
      <c r="B155" s="203" t="s">
        <v>15</v>
      </c>
      <c r="C155" s="140">
        <v>146206</v>
      </c>
      <c r="D155" s="141">
        <v>1530</v>
      </c>
      <c r="E155" s="142">
        <v>50704</v>
      </c>
      <c r="F155" s="143">
        <f t="shared" si="89"/>
        <v>198440</v>
      </c>
      <c r="G155" s="153">
        <v>101388</v>
      </c>
      <c r="H155" s="150">
        <v>1231</v>
      </c>
      <c r="I155" s="154">
        <v>60276</v>
      </c>
      <c r="J155" s="143">
        <f t="shared" si="90"/>
        <v>162895</v>
      </c>
      <c r="K155" s="144">
        <f t="shared" si="91"/>
        <v>247594</v>
      </c>
      <c r="L155" s="141">
        <f t="shared" si="92"/>
        <v>2761</v>
      </c>
      <c r="M155" s="145">
        <f t="shared" si="93"/>
        <v>110980</v>
      </c>
      <c r="N155" s="143">
        <f t="shared" si="94"/>
        <v>361335</v>
      </c>
      <c r="O155" s="146">
        <f t="shared" si="95"/>
        <v>0.4094929602494406</v>
      </c>
      <c r="P155" s="147">
        <f t="shared" si="96"/>
        <v>0.44585295182904744</v>
      </c>
      <c r="Q155" s="204">
        <f t="shared" si="97"/>
        <v>0.5431248873670932</v>
      </c>
    </row>
    <row r="156" spans="1:17" ht="12" customHeight="1">
      <c r="A156" s="309"/>
      <c r="B156" s="203" t="s">
        <v>16</v>
      </c>
      <c r="C156" s="149">
        <v>185054</v>
      </c>
      <c r="D156" s="150">
        <v>1805</v>
      </c>
      <c r="E156" s="151">
        <v>37753</v>
      </c>
      <c r="F156" s="152">
        <f t="shared" si="89"/>
        <v>224612</v>
      </c>
      <c r="G156" s="153">
        <v>133923</v>
      </c>
      <c r="H156" s="150">
        <v>1362</v>
      </c>
      <c r="I156" s="154">
        <v>39645</v>
      </c>
      <c r="J156" s="143">
        <f t="shared" si="90"/>
        <v>174930</v>
      </c>
      <c r="K156" s="144">
        <f t="shared" si="91"/>
        <v>318977</v>
      </c>
      <c r="L156" s="141">
        <f t="shared" si="92"/>
        <v>3167</v>
      </c>
      <c r="M156" s="145">
        <f t="shared" si="93"/>
        <v>77398</v>
      </c>
      <c r="N156" s="143">
        <f t="shared" si="94"/>
        <v>399542</v>
      </c>
      <c r="O156" s="146">
        <f t="shared" si="95"/>
        <v>0.4198515880455331</v>
      </c>
      <c r="P156" s="147">
        <f t="shared" si="96"/>
        <v>0.4300599936848753</v>
      </c>
      <c r="Q156" s="204">
        <f t="shared" si="97"/>
        <v>0.5122225380500788</v>
      </c>
    </row>
    <row r="157" spans="1:17" ht="12" customHeight="1">
      <c r="A157" s="309"/>
      <c r="B157" s="203" t="s">
        <v>17</v>
      </c>
      <c r="C157" s="178">
        <v>104864</v>
      </c>
      <c r="D157" s="150">
        <v>1205</v>
      </c>
      <c r="E157" s="151">
        <v>50208</v>
      </c>
      <c r="F157" s="143">
        <f t="shared" si="89"/>
        <v>156277</v>
      </c>
      <c r="G157" s="153">
        <v>67337</v>
      </c>
      <c r="H157" s="150">
        <v>1510</v>
      </c>
      <c r="I157" s="154">
        <v>55920</v>
      </c>
      <c r="J157" s="143">
        <f t="shared" si="90"/>
        <v>124767</v>
      </c>
      <c r="K157" s="144">
        <f t="shared" si="91"/>
        <v>172201</v>
      </c>
      <c r="L157" s="141">
        <f t="shared" si="92"/>
        <v>2715</v>
      </c>
      <c r="M157" s="145">
        <f t="shared" si="93"/>
        <v>106128</v>
      </c>
      <c r="N157" s="143">
        <f t="shared" si="94"/>
        <v>281044</v>
      </c>
      <c r="O157" s="146">
        <f t="shared" si="95"/>
        <v>0.3910372181346218</v>
      </c>
      <c r="P157" s="147">
        <f t="shared" si="96"/>
        <v>0.5561694290976059</v>
      </c>
      <c r="Q157" s="204">
        <f t="shared" si="97"/>
        <v>0.5269109000452284</v>
      </c>
    </row>
    <row r="158" spans="1:17" ht="12" customHeight="1">
      <c r="A158" s="309"/>
      <c r="B158" s="203" t="s">
        <v>18</v>
      </c>
      <c r="C158" s="140">
        <v>78500</v>
      </c>
      <c r="D158" s="141">
        <v>783</v>
      </c>
      <c r="E158" s="142">
        <v>52788</v>
      </c>
      <c r="F158" s="143">
        <f t="shared" si="89"/>
        <v>132071</v>
      </c>
      <c r="G158" s="153">
        <v>53934</v>
      </c>
      <c r="H158" s="150">
        <v>1283</v>
      </c>
      <c r="I158" s="154">
        <v>61784</v>
      </c>
      <c r="J158" s="143">
        <f t="shared" si="90"/>
        <v>117001</v>
      </c>
      <c r="K158" s="144">
        <f t="shared" si="91"/>
        <v>132434</v>
      </c>
      <c r="L158" s="141">
        <f t="shared" si="92"/>
        <v>2066</v>
      </c>
      <c r="M158" s="145">
        <f t="shared" si="93"/>
        <v>114572</v>
      </c>
      <c r="N158" s="143">
        <f t="shared" si="94"/>
        <v>249072</v>
      </c>
      <c r="O158" s="146">
        <f t="shared" si="95"/>
        <v>0.407251914161016</v>
      </c>
      <c r="P158" s="147">
        <f t="shared" si="96"/>
        <v>0.6210067763794772</v>
      </c>
      <c r="Q158" s="204">
        <f t="shared" si="97"/>
        <v>0.5392591558146842</v>
      </c>
    </row>
    <row r="159" spans="1:17" ht="12" customHeight="1">
      <c r="A159" s="309"/>
      <c r="B159" s="203" t="s">
        <v>19</v>
      </c>
      <c r="C159" s="140">
        <v>67488</v>
      </c>
      <c r="D159" s="141">
        <v>411</v>
      </c>
      <c r="E159" s="142">
        <v>47424</v>
      </c>
      <c r="F159" s="143">
        <f t="shared" si="89"/>
        <v>115323</v>
      </c>
      <c r="G159" s="153">
        <v>55157</v>
      </c>
      <c r="H159" s="150">
        <v>889</v>
      </c>
      <c r="I159" s="154">
        <v>56798</v>
      </c>
      <c r="J159" s="143">
        <f t="shared" si="90"/>
        <v>112844</v>
      </c>
      <c r="K159" s="144">
        <f t="shared" si="91"/>
        <v>122645</v>
      </c>
      <c r="L159" s="141">
        <f t="shared" si="92"/>
        <v>1300</v>
      </c>
      <c r="M159" s="145">
        <f t="shared" si="93"/>
        <v>104222</v>
      </c>
      <c r="N159" s="143">
        <f t="shared" si="94"/>
        <v>228167</v>
      </c>
      <c r="O159" s="146">
        <f t="shared" si="95"/>
        <v>0.44972889233152596</v>
      </c>
      <c r="P159" s="147">
        <f t="shared" si="96"/>
        <v>0.6838461538461539</v>
      </c>
      <c r="Q159" s="204">
        <f t="shared" si="97"/>
        <v>0.5449713112394696</v>
      </c>
    </row>
    <row r="160" spans="1:17" ht="12" customHeight="1" thickBot="1">
      <c r="A160" s="309"/>
      <c r="B160" s="205" t="s">
        <v>20</v>
      </c>
      <c r="C160" s="206">
        <v>80209</v>
      </c>
      <c r="D160" s="207">
        <v>738</v>
      </c>
      <c r="E160" s="208">
        <v>38569</v>
      </c>
      <c r="F160" s="209">
        <f t="shared" si="89"/>
        <v>119516</v>
      </c>
      <c r="G160" s="210">
        <v>61204</v>
      </c>
      <c r="H160" s="211">
        <v>1589</v>
      </c>
      <c r="I160" s="212">
        <v>48878</v>
      </c>
      <c r="J160" s="209">
        <f t="shared" si="90"/>
        <v>111671</v>
      </c>
      <c r="K160" s="213">
        <f t="shared" si="91"/>
        <v>141413</v>
      </c>
      <c r="L160" s="207">
        <f t="shared" si="92"/>
        <v>2327</v>
      </c>
      <c r="M160" s="214">
        <f t="shared" si="93"/>
        <v>87447</v>
      </c>
      <c r="N160" s="209">
        <f t="shared" si="94"/>
        <v>231187</v>
      </c>
      <c r="O160" s="215">
        <f t="shared" si="95"/>
        <v>0.43280320762589014</v>
      </c>
      <c r="P160" s="216">
        <f t="shared" si="96"/>
        <v>0.6828534593897723</v>
      </c>
      <c r="Q160" s="217">
        <f t="shared" si="97"/>
        <v>0.5589442748178897</v>
      </c>
    </row>
    <row r="161" spans="1:18" ht="21" customHeight="1" thickBot="1">
      <c r="A161" s="331"/>
      <c r="B161" s="61" t="s">
        <v>21</v>
      </c>
      <c r="C161" s="168">
        <f aca="true" t="shared" si="98" ref="C161:I161">SUM(C149:C160)</f>
        <v>1174258</v>
      </c>
      <c r="D161" s="169">
        <f t="shared" si="98"/>
        <v>15080</v>
      </c>
      <c r="E161" s="170">
        <f t="shared" si="98"/>
        <v>581279</v>
      </c>
      <c r="F161" s="171">
        <f t="shared" si="98"/>
        <v>1770617</v>
      </c>
      <c r="G161" s="172">
        <f t="shared" si="98"/>
        <v>853285</v>
      </c>
      <c r="H161" s="169">
        <f t="shared" si="98"/>
        <v>19082</v>
      </c>
      <c r="I161" s="173">
        <f t="shared" si="98"/>
        <v>677876</v>
      </c>
      <c r="J161" s="171">
        <f>G161+H161+I161</f>
        <v>1550243</v>
      </c>
      <c r="K161" s="174">
        <f>SUM(K149:K160)</f>
        <v>2027543</v>
      </c>
      <c r="L161" s="169">
        <f>SUM(L149:L160)</f>
        <v>34162</v>
      </c>
      <c r="M161" s="173">
        <f>SUM(M149:M160)</f>
        <v>1259155</v>
      </c>
      <c r="N161" s="171">
        <f>K161+L161+M161</f>
        <v>3320860</v>
      </c>
      <c r="O161" s="175">
        <f t="shared" si="95"/>
        <v>0.4208468081811335</v>
      </c>
      <c r="P161" s="176">
        <f t="shared" si="96"/>
        <v>0.5585738539898133</v>
      </c>
      <c r="Q161" s="177">
        <f t="shared" si="97"/>
        <v>0.5383578669822222</v>
      </c>
      <c r="R161" s="127"/>
    </row>
    <row r="162" spans="1:18" ht="14.25" customHeight="1" thickBot="1">
      <c r="A162" s="179"/>
      <c r="B162" s="180"/>
      <c r="C162" s="258"/>
      <c r="D162" s="259"/>
      <c r="E162" s="260"/>
      <c r="F162" s="261"/>
      <c r="G162" s="262"/>
      <c r="H162" s="259"/>
      <c r="I162" s="263"/>
      <c r="J162" s="261"/>
      <c r="K162" s="258"/>
      <c r="L162" s="259"/>
      <c r="M162" s="263"/>
      <c r="N162" s="261"/>
      <c r="O162" s="264"/>
      <c r="P162" s="265"/>
      <c r="Q162" s="266"/>
      <c r="R162" s="127"/>
    </row>
    <row r="163" spans="1:18" ht="12" customHeight="1">
      <c r="A163" s="308">
        <v>2013</v>
      </c>
      <c r="B163" s="267" t="s">
        <v>9</v>
      </c>
      <c r="C163" s="193">
        <v>81574</v>
      </c>
      <c r="D163" s="194">
        <v>1146</v>
      </c>
      <c r="E163" s="195">
        <v>45945</v>
      </c>
      <c r="F163" s="196">
        <f aca="true" t="shared" si="99" ref="F163:F174">SUM(C163:E163)</f>
        <v>128665</v>
      </c>
      <c r="G163" s="197">
        <v>60686</v>
      </c>
      <c r="H163" s="198">
        <v>1643</v>
      </c>
      <c r="I163" s="195">
        <v>55950</v>
      </c>
      <c r="J163" s="196">
        <f aca="true" t="shared" si="100" ref="J163:J174">SUM(G163:I163)</f>
        <v>118279</v>
      </c>
      <c r="K163" s="197">
        <f aca="true" t="shared" si="101" ref="K163:K174">C163+G163</f>
        <v>142260</v>
      </c>
      <c r="L163" s="199">
        <f aca="true" t="shared" si="102" ref="L163:L174">D163+H163</f>
        <v>2789</v>
      </c>
      <c r="M163" s="195">
        <f aca="true" t="shared" si="103" ref="M163:M174">E163+I163</f>
        <v>101895</v>
      </c>
      <c r="N163" s="196">
        <f aca="true" t="shared" si="104" ref="N163:N174">SUM(K163:M163)</f>
        <v>246944</v>
      </c>
      <c r="O163" s="200">
        <f aca="true" t="shared" si="105" ref="O163:O175">G163/K163</f>
        <v>0.4265851258259525</v>
      </c>
      <c r="P163" s="201">
        <f aca="true" t="shared" si="106" ref="P163:P175">H163/L163</f>
        <v>0.5891000358551453</v>
      </c>
      <c r="Q163" s="202">
        <f aca="true" t="shared" si="107" ref="Q163:Q175">I163/M163</f>
        <v>0.5490946562638009</v>
      </c>
      <c r="R163" s="127"/>
    </row>
    <row r="164" spans="1:18" ht="12" customHeight="1">
      <c r="A164" s="309"/>
      <c r="B164" s="139" t="s">
        <v>10</v>
      </c>
      <c r="C164" s="140">
        <v>71133</v>
      </c>
      <c r="D164" s="141">
        <v>1172</v>
      </c>
      <c r="E164" s="142">
        <v>43750</v>
      </c>
      <c r="F164" s="143">
        <f t="shared" si="99"/>
        <v>116055</v>
      </c>
      <c r="G164" s="144">
        <v>56364</v>
      </c>
      <c r="H164" s="141">
        <v>1941</v>
      </c>
      <c r="I164" s="145">
        <v>55302</v>
      </c>
      <c r="J164" s="143">
        <f t="shared" si="100"/>
        <v>113607</v>
      </c>
      <c r="K164" s="144">
        <f t="shared" si="101"/>
        <v>127497</v>
      </c>
      <c r="L164" s="141">
        <f t="shared" si="102"/>
        <v>3113</v>
      </c>
      <c r="M164" s="145">
        <f t="shared" si="103"/>
        <v>99052</v>
      </c>
      <c r="N164" s="143">
        <f t="shared" si="104"/>
        <v>229662</v>
      </c>
      <c r="O164" s="146">
        <f t="shared" si="105"/>
        <v>0.4420809901409445</v>
      </c>
      <c r="P164" s="147">
        <f t="shared" si="106"/>
        <v>0.6235142948923867</v>
      </c>
      <c r="Q164" s="204">
        <f t="shared" si="107"/>
        <v>0.5583128053951459</v>
      </c>
      <c r="R164" s="127"/>
    </row>
    <row r="165" spans="1:18" ht="12" customHeight="1">
      <c r="A165" s="309"/>
      <c r="B165" s="139" t="s">
        <v>11</v>
      </c>
      <c r="C165" s="253">
        <v>104063</v>
      </c>
      <c r="D165" s="254">
        <v>1584</v>
      </c>
      <c r="E165" s="255">
        <v>48118</v>
      </c>
      <c r="F165" s="152">
        <f t="shared" si="99"/>
        <v>153765</v>
      </c>
      <c r="G165" s="256">
        <v>72303</v>
      </c>
      <c r="H165" s="254">
        <v>2496</v>
      </c>
      <c r="I165" s="257">
        <v>59452</v>
      </c>
      <c r="J165" s="152">
        <f t="shared" si="100"/>
        <v>134251</v>
      </c>
      <c r="K165" s="144">
        <f t="shared" si="101"/>
        <v>176366</v>
      </c>
      <c r="L165" s="141">
        <f t="shared" si="102"/>
        <v>4080</v>
      </c>
      <c r="M165" s="145">
        <f t="shared" si="103"/>
        <v>107570</v>
      </c>
      <c r="N165" s="143">
        <f t="shared" si="104"/>
        <v>288016</v>
      </c>
      <c r="O165" s="146">
        <f t="shared" si="105"/>
        <v>0.4099599696086547</v>
      </c>
      <c r="P165" s="147">
        <f t="shared" si="106"/>
        <v>0.611764705882353</v>
      </c>
      <c r="Q165" s="204">
        <f t="shared" si="107"/>
        <v>0.5526819745282142</v>
      </c>
      <c r="R165" s="127"/>
    </row>
    <row r="166" spans="1:18" ht="12" customHeight="1">
      <c r="A166" s="309"/>
      <c r="B166" s="139" t="s">
        <v>12</v>
      </c>
      <c r="C166" s="140">
        <v>87365</v>
      </c>
      <c r="D166" s="141">
        <v>1492</v>
      </c>
      <c r="E166" s="142">
        <v>46670</v>
      </c>
      <c r="F166" s="143">
        <f t="shared" si="99"/>
        <v>135527</v>
      </c>
      <c r="G166" s="144">
        <v>69147</v>
      </c>
      <c r="H166" s="141">
        <v>2610</v>
      </c>
      <c r="I166" s="145">
        <v>57021</v>
      </c>
      <c r="J166" s="143">
        <f t="shared" si="100"/>
        <v>128778</v>
      </c>
      <c r="K166" s="144">
        <f t="shared" si="101"/>
        <v>156512</v>
      </c>
      <c r="L166" s="141">
        <f t="shared" si="102"/>
        <v>4102</v>
      </c>
      <c r="M166" s="145">
        <f t="shared" si="103"/>
        <v>103691</v>
      </c>
      <c r="N166" s="143">
        <f t="shared" si="104"/>
        <v>264305</v>
      </c>
      <c r="O166" s="146">
        <f t="shared" si="105"/>
        <v>0.4417999897771417</v>
      </c>
      <c r="P166" s="147">
        <f t="shared" si="106"/>
        <v>0.636274987810824</v>
      </c>
      <c r="Q166" s="204">
        <f t="shared" si="107"/>
        <v>0.5499127214512349</v>
      </c>
      <c r="R166" s="127"/>
    </row>
    <row r="167" spans="1:18" ht="12" customHeight="1">
      <c r="A167" s="309"/>
      <c r="B167" s="139" t="s">
        <v>13</v>
      </c>
      <c r="C167" s="253">
        <v>94050</v>
      </c>
      <c r="D167" s="254">
        <v>1317</v>
      </c>
      <c r="E167" s="255">
        <v>46269</v>
      </c>
      <c r="F167" s="152">
        <f t="shared" si="99"/>
        <v>141636</v>
      </c>
      <c r="G167" s="256">
        <v>71040</v>
      </c>
      <c r="H167" s="254">
        <v>2216</v>
      </c>
      <c r="I167" s="257">
        <v>54889</v>
      </c>
      <c r="J167" s="152">
        <f t="shared" si="100"/>
        <v>128145</v>
      </c>
      <c r="K167" s="256">
        <f t="shared" si="101"/>
        <v>165090</v>
      </c>
      <c r="L167" s="254">
        <f t="shared" si="102"/>
        <v>3533</v>
      </c>
      <c r="M167" s="257">
        <f t="shared" si="103"/>
        <v>101158</v>
      </c>
      <c r="N167" s="152">
        <f t="shared" si="104"/>
        <v>269781</v>
      </c>
      <c r="O167" s="146">
        <f t="shared" si="105"/>
        <v>0.43031073959658367</v>
      </c>
      <c r="P167" s="147">
        <f t="shared" si="106"/>
        <v>0.6272289838664025</v>
      </c>
      <c r="Q167" s="204">
        <f t="shared" si="107"/>
        <v>0.5426066153937404</v>
      </c>
      <c r="R167" s="127"/>
    </row>
    <row r="168" spans="1:18" ht="12" customHeight="1">
      <c r="A168" s="309"/>
      <c r="B168" s="139" t="s">
        <v>14</v>
      </c>
      <c r="C168" s="140">
        <v>93116</v>
      </c>
      <c r="D168" s="141">
        <v>1148</v>
      </c>
      <c r="E168" s="142">
        <v>45702</v>
      </c>
      <c r="F168" s="143">
        <f t="shared" si="99"/>
        <v>139966</v>
      </c>
      <c r="G168" s="256">
        <v>64019</v>
      </c>
      <c r="H168" s="254">
        <v>1705</v>
      </c>
      <c r="I168" s="257">
        <v>56135</v>
      </c>
      <c r="J168" s="143">
        <f t="shared" si="100"/>
        <v>121859</v>
      </c>
      <c r="K168" s="144">
        <f t="shared" si="101"/>
        <v>157135</v>
      </c>
      <c r="L168" s="141">
        <f t="shared" si="102"/>
        <v>2853</v>
      </c>
      <c r="M168" s="145">
        <f t="shared" si="103"/>
        <v>101837</v>
      </c>
      <c r="N168" s="143">
        <f t="shared" si="104"/>
        <v>261825</v>
      </c>
      <c r="O168" s="146">
        <f t="shared" si="105"/>
        <v>0.40741400706398956</v>
      </c>
      <c r="P168" s="147">
        <f t="shared" si="106"/>
        <v>0.5976165439887837</v>
      </c>
      <c r="Q168" s="204">
        <f t="shared" si="107"/>
        <v>0.5512240148472559</v>
      </c>
      <c r="R168" s="127"/>
    </row>
    <row r="169" spans="1:18" ht="12" customHeight="1">
      <c r="A169" s="309"/>
      <c r="B169" s="139" t="s">
        <v>15</v>
      </c>
      <c r="C169" s="140">
        <v>148096</v>
      </c>
      <c r="D169" s="141">
        <v>1518</v>
      </c>
      <c r="E169" s="142">
        <v>50932</v>
      </c>
      <c r="F169" s="143">
        <f t="shared" si="99"/>
        <v>200546</v>
      </c>
      <c r="G169" s="256">
        <v>101100</v>
      </c>
      <c r="H169" s="254">
        <v>1436</v>
      </c>
      <c r="I169" s="257">
        <v>61684</v>
      </c>
      <c r="J169" s="143">
        <f t="shared" si="100"/>
        <v>164220</v>
      </c>
      <c r="K169" s="144">
        <f t="shared" si="101"/>
        <v>249196</v>
      </c>
      <c r="L169" s="141">
        <f t="shared" si="102"/>
        <v>2954</v>
      </c>
      <c r="M169" s="145">
        <f t="shared" si="103"/>
        <v>112616</v>
      </c>
      <c r="N169" s="143">
        <f t="shared" si="104"/>
        <v>364766</v>
      </c>
      <c r="O169" s="146">
        <f t="shared" si="105"/>
        <v>0.40570474646463023</v>
      </c>
      <c r="P169" s="147">
        <f t="shared" si="106"/>
        <v>0.4861205145565335</v>
      </c>
      <c r="Q169" s="204">
        <f t="shared" si="107"/>
        <v>0.5477374440576828</v>
      </c>
      <c r="R169" s="127"/>
    </row>
    <row r="170" spans="1:18" ht="12" customHeight="1">
      <c r="A170" s="309"/>
      <c r="B170" s="139" t="s">
        <v>16</v>
      </c>
      <c r="C170" s="253">
        <v>198130</v>
      </c>
      <c r="D170" s="254">
        <v>1893</v>
      </c>
      <c r="E170" s="255">
        <v>33868</v>
      </c>
      <c r="F170" s="152">
        <f t="shared" si="99"/>
        <v>233891</v>
      </c>
      <c r="G170" s="256">
        <v>141342</v>
      </c>
      <c r="H170" s="254">
        <v>1537</v>
      </c>
      <c r="I170" s="257">
        <v>37484</v>
      </c>
      <c r="J170" s="143">
        <f t="shared" si="100"/>
        <v>180363</v>
      </c>
      <c r="K170" s="144">
        <f t="shared" si="101"/>
        <v>339472</v>
      </c>
      <c r="L170" s="141">
        <f t="shared" si="102"/>
        <v>3430</v>
      </c>
      <c r="M170" s="145">
        <f t="shared" si="103"/>
        <v>71352</v>
      </c>
      <c r="N170" s="143">
        <f t="shared" si="104"/>
        <v>414254</v>
      </c>
      <c r="O170" s="146">
        <f t="shared" si="105"/>
        <v>0.4163583447235707</v>
      </c>
      <c r="P170" s="147">
        <f t="shared" si="106"/>
        <v>0.44810495626822155</v>
      </c>
      <c r="Q170" s="204">
        <f t="shared" si="107"/>
        <v>0.5253391635833614</v>
      </c>
      <c r="R170" s="127"/>
    </row>
    <row r="171" spans="1:18" ht="12" customHeight="1">
      <c r="A171" s="309"/>
      <c r="B171" s="139" t="s">
        <v>17</v>
      </c>
      <c r="C171" s="253">
        <v>106295</v>
      </c>
      <c r="D171" s="254">
        <v>1188</v>
      </c>
      <c r="E171" s="255">
        <v>47931</v>
      </c>
      <c r="F171" s="143">
        <f t="shared" si="99"/>
        <v>155414</v>
      </c>
      <c r="G171" s="256">
        <v>68331</v>
      </c>
      <c r="H171" s="254">
        <v>1546</v>
      </c>
      <c r="I171" s="257">
        <v>57756</v>
      </c>
      <c r="J171" s="143">
        <f t="shared" si="100"/>
        <v>127633</v>
      </c>
      <c r="K171" s="144">
        <f t="shared" si="101"/>
        <v>174626</v>
      </c>
      <c r="L171" s="141">
        <f t="shared" si="102"/>
        <v>2734</v>
      </c>
      <c r="M171" s="145">
        <f t="shared" si="103"/>
        <v>105687</v>
      </c>
      <c r="N171" s="143">
        <f t="shared" si="104"/>
        <v>283047</v>
      </c>
      <c r="O171" s="146">
        <f t="shared" si="105"/>
        <v>0.3912991192605912</v>
      </c>
      <c r="P171" s="147">
        <f t="shared" si="106"/>
        <v>0.5654718361375274</v>
      </c>
      <c r="Q171" s="204">
        <f t="shared" si="107"/>
        <v>0.5464815918703341</v>
      </c>
      <c r="R171" s="127"/>
    </row>
    <row r="172" spans="1:18" ht="12" customHeight="1">
      <c r="A172" s="309"/>
      <c r="B172" s="139" t="s">
        <v>18</v>
      </c>
      <c r="C172" s="140">
        <v>82307</v>
      </c>
      <c r="D172" s="141">
        <v>798</v>
      </c>
      <c r="E172" s="142">
        <v>52454</v>
      </c>
      <c r="F172" s="143">
        <f t="shared" si="99"/>
        <v>135559</v>
      </c>
      <c r="G172" s="256">
        <v>57812</v>
      </c>
      <c r="H172" s="254">
        <v>1553</v>
      </c>
      <c r="I172" s="257">
        <v>63321</v>
      </c>
      <c r="J172" s="143">
        <f t="shared" si="100"/>
        <v>122686</v>
      </c>
      <c r="K172" s="144">
        <f t="shared" si="101"/>
        <v>140119</v>
      </c>
      <c r="L172" s="141">
        <f t="shared" si="102"/>
        <v>2351</v>
      </c>
      <c r="M172" s="145">
        <f t="shared" si="103"/>
        <v>115775</v>
      </c>
      <c r="N172" s="143">
        <f t="shared" si="104"/>
        <v>258245</v>
      </c>
      <c r="O172" s="146">
        <f t="shared" si="105"/>
        <v>0.41259215381211684</v>
      </c>
      <c r="P172" s="147">
        <f t="shared" si="106"/>
        <v>0.660569970225436</v>
      </c>
      <c r="Q172" s="204">
        <f t="shared" si="107"/>
        <v>0.5469315482617145</v>
      </c>
      <c r="R172" s="127"/>
    </row>
    <row r="173" spans="1:18" ht="12" customHeight="1">
      <c r="A173" s="309"/>
      <c r="B173" s="139" t="s">
        <v>19</v>
      </c>
      <c r="C173" s="140">
        <v>66276</v>
      </c>
      <c r="D173" s="141">
        <v>555</v>
      </c>
      <c r="E173" s="142">
        <v>46652</v>
      </c>
      <c r="F173" s="143">
        <f t="shared" si="99"/>
        <v>113483</v>
      </c>
      <c r="G173" s="256">
        <v>52125</v>
      </c>
      <c r="H173" s="254">
        <v>1137</v>
      </c>
      <c r="I173" s="257">
        <v>56691</v>
      </c>
      <c r="J173" s="143">
        <f t="shared" si="100"/>
        <v>109953</v>
      </c>
      <c r="K173" s="144">
        <f t="shared" si="101"/>
        <v>118401</v>
      </c>
      <c r="L173" s="141">
        <f t="shared" si="102"/>
        <v>1692</v>
      </c>
      <c r="M173" s="145">
        <f t="shared" si="103"/>
        <v>103343</v>
      </c>
      <c r="N173" s="143">
        <f t="shared" si="104"/>
        <v>223436</v>
      </c>
      <c r="O173" s="146">
        <f t="shared" si="105"/>
        <v>0.4402412141789343</v>
      </c>
      <c r="P173" s="147">
        <f t="shared" si="106"/>
        <v>0.6719858156028369</v>
      </c>
      <c r="Q173" s="204">
        <f t="shared" si="107"/>
        <v>0.5485712626883291</v>
      </c>
      <c r="R173" s="127"/>
    </row>
    <row r="174" spans="1:18" ht="12" customHeight="1" thickBot="1">
      <c r="A174" s="309"/>
      <c r="B174" s="268" t="s">
        <v>20</v>
      </c>
      <c r="C174" s="206">
        <v>87818</v>
      </c>
      <c r="D174" s="207">
        <v>755</v>
      </c>
      <c r="E174" s="208">
        <v>40884</v>
      </c>
      <c r="F174" s="209">
        <f t="shared" si="99"/>
        <v>129457</v>
      </c>
      <c r="G174" s="210">
        <v>63839</v>
      </c>
      <c r="H174" s="211">
        <v>1583</v>
      </c>
      <c r="I174" s="212">
        <v>47310</v>
      </c>
      <c r="J174" s="209">
        <f t="shared" si="100"/>
        <v>112732</v>
      </c>
      <c r="K174" s="213">
        <f t="shared" si="101"/>
        <v>151657</v>
      </c>
      <c r="L174" s="207">
        <f t="shared" si="102"/>
        <v>2338</v>
      </c>
      <c r="M174" s="214">
        <f t="shared" si="103"/>
        <v>88194</v>
      </c>
      <c r="N174" s="209">
        <f t="shared" si="104"/>
        <v>242189</v>
      </c>
      <c r="O174" s="215">
        <f t="shared" si="105"/>
        <v>0.42094331287049064</v>
      </c>
      <c r="P174" s="216">
        <f t="shared" si="106"/>
        <v>0.6770744225834047</v>
      </c>
      <c r="Q174" s="217">
        <f t="shared" si="107"/>
        <v>0.5364310497312742</v>
      </c>
      <c r="R174" s="127"/>
    </row>
    <row r="175" spans="1:18" ht="21" customHeight="1" thickBot="1">
      <c r="A175" s="331"/>
      <c r="B175" s="61" t="s">
        <v>21</v>
      </c>
      <c r="C175" s="168">
        <f aca="true" t="shared" si="108" ref="C175:I175">SUM(C163:C174)</f>
        <v>1220223</v>
      </c>
      <c r="D175" s="169">
        <f t="shared" si="108"/>
        <v>14566</v>
      </c>
      <c r="E175" s="170">
        <f t="shared" si="108"/>
        <v>549175</v>
      </c>
      <c r="F175" s="171">
        <f t="shared" si="108"/>
        <v>1783964</v>
      </c>
      <c r="G175" s="172">
        <f t="shared" si="108"/>
        <v>878108</v>
      </c>
      <c r="H175" s="169">
        <f t="shared" si="108"/>
        <v>21403</v>
      </c>
      <c r="I175" s="173">
        <f t="shared" si="108"/>
        <v>662995</v>
      </c>
      <c r="J175" s="171">
        <f>SUM(G175:I175)</f>
        <v>1562506</v>
      </c>
      <c r="K175" s="174">
        <f>SUM(K163:K174)</f>
        <v>2098331</v>
      </c>
      <c r="L175" s="169">
        <f>SUM(L163:L174)</f>
        <v>35969</v>
      </c>
      <c r="M175" s="173">
        <f>SUM(M163:M174)</f>
        <v>1212170</v>
      </c>
      <c r="N175" s="171">
        <f>K175+L175+M175</f>
        <v>3346470</v>
      </c>
      <c r="O175" s="175">
        <f t="shared" si="105"/>
        <v>0.418479258038889</v>
      </c>
      <c r="P175" s="176">
        <f t="shared" si="106"/>
        <v>0.5950401734827212</v>
      </c>
      <c r="Q175" s="177">
        <f t="shared" si="107"/>
        <v>0.5469488603083726</v>
      </c>
      <c r="R175" s="127"/>
    </row>
    <row r="176" spans="1:18" ht="12.75" customHeight="1" thickBot="1">
      <c r="A176" s="179"/>
      <c r="B176" s="180"/>
      <c r="C176" s="258"/>
      <c r="D176" s="259"/>
      <c r="E176" s="260"/>
      <c r="F176" s="261"/>
      <c r="G176" s="262"/>
      <c r="H176" s="259"/>
      <c r="I176" s="263"/>
      <c r="J176" s="261"/>
      <c r="K176" s="258"/>
      <c r="L176" s="259"/>
      <c r="M176" s="263"/>
      <c r="N176" s="261"/>
      <c r="O176" s="264"/>
      <c r="P176" s="265"/>
      <c r="Q176" s="266"/>
      <c r="R176" s="127"/>
    </row>
    <row r="177" spans="1:18" ht="12" customHeight="1">
      <c r="A177" s="308">
        <v>2014</v>
      </c>
      <c r="B177" s="267" t="s">
        <v>9</v>
      </c>
      <c r="C177" s="193">
        <v>87776</v>
      </c>
      <c r="D177" s="194">
        <v>1106</v>
      </c>
      <c r="E177" s="195">
        <v>46096</v>
      </c>
      <c r="F177" s="196">
        <f aca="true" t="shared" si="109" ref="F177:F188">SUM(C177:E177)</f>
        <v>134978</v>
      </c>
      <c r="G177" s="197">
        <v>63768</v>
      </c>
      <c r="H177" s="198">
        <v>1672</v>
      </c>
      <c r="I177" s="195">
        <v>56030</v>
      </c>
      <c r="J177" s="196">
        <f aca="true" t="shared" si="110" ref="J177:J188">SUM(G177:I177)</f>
        <v>121470</v>
      </c>
      <c r="K177" s="197">
        <f aca="true" t="shared" si="111" ref="K177:K188">C177+G177</f>
        <v>151544</v>
      </c>
      <c r="L177" s="199">
        <f aca="true" t="shared" si="112" ref="L177:L188">D177+H177</f>
        <v>2778</v>
      </c>
      <c r="M177" s="195">
        <f aca="true" t="shared" si="113" ref="M177:M188">E177+I177</f>
        <v>102126</v>
      </c>
      <c r="N177" s="196">
        <f aca="true" t="shared" si="114" ref="N177:N188">SUM(K177:M177)</f>
        <v>256448</v>
      </c>
      <c r="O177" s="200">
        <f aca="true" t="shared" si="115" ref="O177:O189">G177/K177</f>
        <v>0.42078868183497864</v>
      </c>
      <c r="P177" s="201">
        <f aca="true" t="shared" si="116" ref="P177:P189">H177/L177</f>
        <v>0.6018718502519799</v>
      </c>
      <c r="Q177" s="202">
        <f aca="true" t="shared" si="117" ref="Q177:Q189">I177/M177</f>
        <v>0.5486359986683117</v>
      </c>
      <c r="R177" s="127"/>
    </row>
    <row r="178" spans="1:18" ht="12" customHeight="1">
      <c r="A178" s="309"/>
      <c r="B178" s="139" t="s">
        <v>10</v>
      </c>
      <c r="C178" s="140">
        <v>75445</v>
      </c>
      <c r="D178" s="141">
        <v>1165</v>
      </c>
      <c r="E178" s="142">
        <v>45760</v>
      </c>
      <c r="F178" s="143">
        <f t="shared" si="109"/>
        <v>122370</v>
      </c>
      <c r="G178" s="144">
        <v>57286</v>
      </c>
      <c r="H178" s="141">
        <v>1898</v>
      </c>
      <c r="I178" s="145">
        <v>57133</v>
      </c>
      <c r="J178" s="143">
        <f t="shared" si="110"/>
        <v>116317</v>
      </c>
      <c r="K178" s="144">
        <f t="shared" si="111"/>
        <v>132731</v>
      </c>
      <c r="L178" s="141">
        <f t="shared" si="112"/>
        <v>3063</v>
      </c>
      <c r="M178" s="145">
        <f t="shared" si="113"/>
        <v>102893</v>
      </c>
      <c r="N178" s="143">
        <f t="shared" si="114"/>
        <v>238687</v>
      </c>
      <c r="O178" s="146">
        <f t="shared" si="115"/>
        <v>0.4315947291891118</v>
      </c>
      <c r="P178" s="147">
        <f t="shared" si="116"/>
        <v>0.6196539340515834</v>
      </c>
      <c r="Q178" s="204">
        <f t="shared" si="117"/>
        <v>0.5552661502726133</v>
      </c>
      <c r="R178" s="127"/>
    </row>
    <row r="179" spans="1:18" ht="12" customHeight="1">
      <c r="A179" s="309"/>
      <c r="B179" s="139" t="s">
        <v>11</v>
      </c>
      <c r="C179" s="253">
        <v>104045</v>
      </c>
      <c r="D179" s="254">
        <v>1733</v>
      </c>
      <c r="E179" s="255">
        <v>48861</v>
      </c>
      <c r="F179" s="152">
        <f t="shared" si="109"/>
        <v>154639</v>
      </c>
      <c r="G179" s="256">
        <v>70318</v>
      </c>
      <c r="H179" s="254">
        <v>2182</v>
      </c>
      <c r="I179" s="257">
        <v>60605</v>
      </c>
      <c r="J179" s="152">
        <f t="shared" si="110"/>
        <v>133105</v>
      </c>
      <c r="K179" s="144">
        <f t="shared" si="111"/>
        <v>174363</v>
      </c>
      <c r="L179" s="141">
        <f t="shared" si="112"/>
        <v>3915</v>
      </c>
      <c r="M179" s="145">
        <f t="shared" si="113"/>
        <v>109466</v>
      </c>
      <c r="N179" s="143">
        <f t="shared" si="114"/>
        <v>287744</v>
      </c>
      <c r="O179" s="146">
        <f t="shared" si="115"/>
        <v>0.40328510062341205</v>
      </c>
      <c r="P179" s="147">
        <f t="shared" si="116"/>
        <v>0.5573435504469987</v>
      </c>
      <c r="Q179" s="204">
        <f t="shared" si="117"/>
        <v>0.5536422268101511</v>
      </c>
      <c r="R179" s="127"/>
    </row>
    <row r="180" spans="1:18" ht="12" customHeight="1">
      <c r="A180" s="309"/>
      <c r="B180" s="139" t="s">
        <v>12</v>
      </c>
      <c r="C180" s="140">
        <v>99089</v>
      </c>
      <c r="D180" s="141">
        <v>1509</v>
      </c>
      <c r="E180" s="142">
        <v>46698</v>
      </c>
      <c r="F180" s="143">
        <f t="shared" si="109"/>
        <v>147296</v>
      </c>
      <c r="G180" s="144">
        <v>74434</v>
      </c>
      <c r="H180" s="141">
        <v>2621</v>
      </c>
      <c r="I180" s="145">
        <v>57741</v>
      </c>
      <c r="J180" s="143">
        <f t="shared" si="110"/>
        <v>134796</v>
      </c>
      <c r="K180" s="144">
        <f t="shared" si="111"/>
        <v>173523</v>
      </c>
      <c r="L180" s="141">
        <f t="shared" si="112"/>
        <v>4130</v>
      </c>
      <c r="M180" s="145">
        <f t="shared" si="113"/>
        <v>104439</v>
      </c>
      <c r="N180" s="143">
        <f t="shared" si="114"/>
        <v>282092</v>
      </c>
      <c r="O180" s="146">
        <f t="shared" si="115"/>
        <v>0.4289575445330014</v>
      </c>
      <c r="P180" s="147">
        <f t="shared" si="116"/>
        <v>0.6346246973365618</v>
      </c>
      <c r="Q180" s="204">
        <f t="shared" si="117"/>
        <v>0.5528681814264786</v>
      </c>
      <c r="R180" s="127"/>
    </row>
    <row r="181" spans="1:18" ht="12" customHeight="1">
      <c r="A181" s="309"/>
      <c r="B181" s="139" t="s">
        <v>13</v>
      </c>
      <c r="C181" s="253">
        <v>90331</v>
      </c>
      <c r="D181" s="254">
        <v>1290</v>
      </c>
      <c r="E181" s="255">
        <v>46525</v>
      </c>
      <c r="F181" s="152">
        <f t="shared" si="109"/>
        <v>138146</v>
      </c>
      <c r="G181" s="256">
        <v>70929</v>
      </c>
      <c r="H181" s="254">
        <v>2334</v>
      </c>
      <c r="I181" s="257">
        <v>54744</v>
      </c>
      <c r="J181" s="152">
        <f t="shared" si="110"/>
        <v>128007</v>
      </c>
      <c r="K181" s="256">
        <f t="shared" si="111"/>
        <v>161260</v>
      </c>
      <c r="L181" s="254">
        <f t="shared" si="112"/>
        <v>3624</v>
      </c>
      <c r="M181" s="257">
        <f t="shared" si="113"/>
        <v>101269</v>
      </c>
      <c r="N181" s="152">
        <f t="shared" si="114"/>
        <v>266153</v>
      </c>
      <c r="O181" s="146">
        <f t="shared" si="115"/>
        <v>0.43984249038819295</v>
      </c>
      <c r="P181" s="147">
        <f t="shared" si="116"/>
        <v>0.6440397350993378</v>
      </c>
      <c r="Q181" s="204">
        <f t="shared" si="117"/>
        <v>0.540580039301267</v>
      </c>
      <c r="R181" s="127"/>
    </row>
    <row r="182" spans="1:18" ht="12" customHeight="1">
      <c r="A182" s="309"/>
      <c r="B182" s="139" t="s">
        <v>14</v>
      </c>
      <c r="C182" s="140">
        <v>96206</v>
      </c>
      <c r="D182" s="141">
        <v>1258</v>
      </c>
      <c r="E182" s="142">
        <v>47322</v>
      </c>
      <c r="F182" s="143">
        <f t="shared" si="109"/>
        <v>144786</v>
      </c>
      <c r="G182" s="256">
        <v>64130</v>
      </c>
      <c r="H182" s="254">
        <v>1689</v>
      </c>
      <c r="I182" s="257">
        <v>57164</v>
      </c>
      <c r="J182" s="143">
        <f t="shared" si="110"/>
        <v>122983</v>
      </c>
      <c r="K182" s="144">
        <f t="shared" si="111"/>
        <v>160336</v>
      </c>
      <c r="L182" s="141">
        <f t="shared" si="112"/>
        <v>2947</v>
      </c>
      <c r="M182" s="145">
        <f t="shared" si="113"/>
        <v>104486</v>
      </c>
      <c r="N182" s="143">
        <f t="shared" si="114"/>
        <v>267769</v>
      </c>
      <c r="O182" s="146">
        <f t="shared" si="115"/>
        <v>0.39997255762897915</v>
      </c>
      <c r="P182" s="147">
        <f t="shared" si="116"/>
        <v>0.5731252120800815</v>
      </c>
      <c r="Q182" s="204">
        <f t="shared" si="117"/>
        <v>0.5470972187661505</v>
      </c>
      <c r="R182" s="127"/>
    </row>
    <row r="183" spans="1:18" ht="12" customHeight="1">
      <c r="A183" s="309"/>
      <c r="B183" s="139" t="s">
        <v>15</v>
      </c>
      <c r="C183" s="140">
        <v>142519</v>
      </c>
      <c r="D183" s="141">
        <v>1561</v>
      </c>
      <c r="E183" s="142">
        <v>51155</v>
      </c>
      <c r="F183" s="143">
        <f t="shared" si="109"/>
        <v>195235</v>
      </c>
      <c r="G183" s="256">
        <v>102396</v>
      </c>
      <c r="H183" s="254">
        <v>1444</v>
      </c>
      <c r="I183" s="257">
        <v>61580</v>
      </c>
      <c r="J183" s="143">
        <f t="shared" si="110"/>
        <v>165420</v>
      </c>
      <c r="K183" s="144">
        <f t="shared" si="111"/>
        <v>244915</v>
      </c>
      <c r="L183" s="141">
        <f t="shared" si="112"/>
        <v>3005</v>
      </c>
      <c r="M183" s="145">
        <f t="shared" si="113"/>
        <v>112735</v>
      </c>
      <c r="N183" s="143">
        <f t="shared" si="114"/>
        <v>360655</v>
      </c>
      <c r="O183" s="146">
        <f t="shared" si="115"/>
        <v>0.41808790804973156</v>
      </c>
      <c r="P183" s="147">
        <f t="shared" si="116"/>
        <v>0.4805324459234609</v>
      </c>
      <c r="Q183" s="204">
        <f t="shared" si="117"/>
        <v>0.5462367499002084</v>
      </c>
      <c r="R183" s="127"/>
    </row>
    <row r="184" spans="1:18" ht="12" customHeight="1">
      <c r="A184" s="309"/>
      <c r="B184" s="139" t="s">
        <v>16</v>
      </c>
      <c r="C184" s="253">
        <v>191498</v>
      </c>
      <c r="D184" s="254">
        <v>1880</v>
      </c>
      <c r="E184" s="255">
        <v>32718</v>
      </c>
      <c r="F184" s="152">
        <f t="shared" si="109"/>
        <v>226096</v>
      </c>
      <c r="G184" s="256">
        <v>150608</v>
      </c>
      <c r="H184" s="254">
        <v>1741</v>
      </c>
      <c r="I184" s="257">
        <v>36928</v>
      </c>
      <c r="J184" s="143">
        <f t="shared" si="110"/>
        <v>189277</v>
      </c>
      <c r="K184" s="144">
        <f t="shared" si="111"/>
        <v>342106</v>
      </c>
      <c r="L184" s="141">
        <f t="shared" si="112"/>
        <v>3621</v>
      </c>
      <c r="M184" s="145">
        <f t="shared" si="113"/>
        <v>69646</v>
      </c>
      <c r="N184" s="143">
        <f t="shared" si="114"/>
        <v>415373</v>
      </c>
      <c r="O184" s="146">
        <f t="shared" si="115"/>
        <v>0.44023782102623166</v>
      </c>
      <c r="P184" s="147">
        <f t="shared" si="116"/>
        <v>0.4808064070698702</v>
      </c>
      <c r="Q184" s="204">
        <f t="shared" si="117"/>
        <v>0.5302242770582661</v>
      </c>
      <c r="R184" s="127"/>
    </row>
    <row r="185" spans="1:18" ht="12" customHeight="1">
      <c r="A185" s="309"/>
      <c r="B185" s="139" t="s">
        <v>17</v>
      </c>
      <c r="C185" s="253">
        <v>102400</v>
      </c>
      <c r="D185" s="254">
        <v>1240</v>
      </c>
      <c r="E185" s="255">
        <v>49347</v>
      </c>
      <c r="F185" s="143">
        <f t="shared" si="109"/>
        <v>152987</v>
      </c>
      <c r="G185" s="256">
        <v>65264</v>
      </c>
      <c r="H185" s="254">
        <v>1616</v>
      </c>
      <c r="I185" s="257">
        <v>59369</v>
      </c>
      <c r="J185" s="143">
        <f t="shared" si="110"/>
        <v>126249</v>
      </c>
      <c r="K185" s="144">
        <f t="shared" si="111"/>
        <v>167664</v>
      </c>
      <c r="L185" s="141">
        <f t="shared" si="112"/>
        <v>2856</v>
      </c>
      <c r="M185" s="145">
        <f t="shared" si="113"/>
        <v>108716</v>
      </c>
      <c r="N185" s="143">
        <f t="shared" si="114"/>
        <v>279236</v>
      </c>
      <c r="O185" s="146">
        <f t="shared" si="115"/>
        <v>0.38925469987594236</v>
      </c>
      <c r="P185" s="147">
        <f t="shared" si="116"/>
        <v>0.5658263305322129</v>
      </c>
      <c r="Q185" s="204">
        <f t="shared" si="117"/>
        <v>0.5460925714706207</v>
      </c>
      <c r="R185" s="127"/>
    </row>
    <row r="186" spans="1:18" ht="12" customHeight="1">
      <c r="A186" s="309"/>
      <c r="B186" s="139" t="s">
        <v>18</v>
      </c>
      <c r="C186" s="140">
        <v>86489</v>
      </c>
      <c r="D186" s="141">
        <v>911</v>
      </c>
      <c r="E186" s="142">
        <v>51500</v>
      </c>
      <c r="F186" s="143">
        <f t="shared" si="109"/>
        <v>138900</v>
      </c>
      <c r="G186" s="256">
        <v>59702</v>
      </c>
      <c r="H186" s="254">
        <v>1631</v>
      </c>
      <c r="I186" s="257">
        <v>61388</v>
      </c>
      <c r="J186" s="143">
        <f t="shared" si="110"/>
        <v>122721</v>
      </c>
      <c r="K186" s="144">
        <f t="shared" si="111"/>
        <v>146191</v>
      </c>
      <c r="L186" s="141">
        <f t="shared" si="112"/>
        <v>2542</v>
      </c>
      <c r="M186" s="145">
        <f t="shared" si="113"/>
        <v>112888</v>
      </c>
      <c r="N186" s="143">
        <f t="shared" si="114"/>
        <v>261621</v>
      </c>
      <c r="O186" s="146">
        <f t="shared" si="115"/>
        <v>0.4083835530230999</v>
      </c>
      <c r="P186" s="147">
        <f t="shared" si="116"/>
        <v>0.6416207710464201</v>
      </c>
      <c r="Q186" s="204">
        <f t="shared" si="117"/>
        <v>0.5437956204379562</v>
      </c>
      <c r="R186" s="127"/>
    </row>
    <row r="187" spans="1:18" ht="12" customHeight="1">
      <c r="A187" s="309"/>
      <c r="B187" s="139" t="s">
        <v>19</v>
      </c>
      <c r="C187" s="140">
        <v>67282</v>
      </c>
      <c r="D187" s="141">
        <v>565</v>
      </c>
      <c r="E187" s="142">
        <v>46126</v>
      </c>
      <c r="F187" s="143">
        <f t="shared" si="109"/>
        <v>113973</v>
      </c>
      <c r="G187" s="256">
        <v>51331</v>
      </c>
      <c r="H187" s="254">
        <v>1105</v>
      </c>
      <c r="I187" s="257">
        <v>55483</v>
      </c>
      <c r="J187" s="143">
        <f t="shared" si="110"/>
        <v>107919</v>
      </c>
      <c r="K187" s="144">
        <f t="shared" si="111"/>
        <v>118613</v>
      </c>
      <c r="L187" s="141">
        <f t="shared" si="112"/>
        <v>1670</v>
      </c>
      <c r="M187" s="145">
        <f t="shared" si="113"/>
        <v>101609</v>
      </c>
      <c r="N187" s="143">
        <f t="shared" si="114"/>
        <v>221892</v>
      </c>
      <c r="O187" s="146">
        <f t="shared" si="115"/>
        <v>0.43276032138129883</v>
      </c>
      <c r="P187" s="147">
        <f t="shared" si="116"/>
        <v>0.6616766467065869</v>
      </c>
      <c r="Q187" s="204">
        <f t="shared" si="117"/>
        <v>0.5460441496324144</v>
      </c>
      <c r="R187" s="127"/>
    </row>
    <row r="188" spans="1:18" ht="12" customHeight="1" thickBot="1">
      <c r="A188" s="309"/>
      <c r="B188" s="268" t="s">
        <v>20</v>
      </c>
      <c r="C188" s="206">
        <v>93204</v>
      </c>
      <c r="D188" s="207">
        <v>800</v>
      </c>
      <c r="E188" s="208">
        <v>41572</v>
      </c>
      <c r="F188" s="209">
        <f t="shared" si="109"/>
        <v>135576</v>
      </c>
      <c r="G188" s="210">
        <v>68210</v>
      </c>
      <c r="H188" s="211">
        <v>1753</v>
      </c>
      <c r="I188" s="212">
        <v>48359</v>
      </c>
      <c r="J188" s="209">
        <f t="shared" si="110"/>
        <v>118322</v>
      </c>
      <c r="K188" s="213">
        <f t="shared" si="111"/>
        <v>161414</v>
      </c>
      <c r="L188" s="207">
        <f t="shared" si="112"/>
        <v>2553</v>
      </c>
      <c r="M188" s="214">
        <f t="shared" si="113"/>
        <v>89931</v>
      </c>
      <c r="N188" s="209">
        <f t="shared" si="114"/>
        <v>253898</v>
      </c>
      <c r="O188" s="215">
        <f t="shared" si="115"/>
        <v>0.4225779672147397</v>
      </c>
      <c r="P188" s="216">
        <f t="shared" si="116"/>
        <v>0.6866431649040344</v>
      </c>
      <c r="Q188" s="217">
        <f t="shared" si="117"/>
        <v>0.5377344853276401</v>
      </c>
      <c r="R188" s="127"/>
    </row>
    <row r="189" spans="1:18" ht="21" customHeight="1" thickBot="1">
      <c r="A189" s="331"/>
      <c r="B189" s="61" t="s">
        <v>21</v>
      </c>
      <c r="C189" s="168">
        <f aca="true" t="shared" si="118" ref="C189:I189">SUM(C177:C188)</f>
        <v>1236284</v>
      </c>
      <c r="D189" s="169">
        <f t="shared" si="118"/>
        <v>15018</v>
      </c>
      <c r="E189" s="170">
        <f t="shared" si="118"/>
        <v>553680</v>
      </c>
      <c r="F189" s="171">
        <f t="shared" si="118"/>
        <v>1804982</v>
      </c>
      <c r="G189" s="172">
        <f t="shared" si="118"/>
        <v>898376</v>
      </c>
      <c r="H189" s="169">
        <f t="shared" si="118"/>
        <v>21686</v>
      </c>
      <c r="I189" s="173">
        <f t="shared" si="118"/>
        <v>666524</v>
      </c>
      <c r="J189" s="171">
        <f>SUM(G189:I189)</f>
        <v>1586586</v>
      </c>
      <c r="K189" s="174">
        <f>SUM(K177:K188)</f>
        <v>2134660</v>
      </c>
      <c r="L189" s="169">
        <f>SUM(L177:L188)</f>
        <v>36704</v>
      </c>
      <c r="M189" s="173">
        <f>SUM(M177:M188)</f>
        <v>1220204</v>
      </c>
      <c r="N189" s="171">
        <f>K189+L189+M189</f>
        <v>3391568</v>
      </c>
      <c r="O189" s="175">
        <f t="shared" si="115"/>
        <v>0.4208520326422006</v>
      </c>
      <c r="P189" s="176">
        <f t="shared" si="116"/>
        <v>0.5908347863993025</v>
      </c>
      <c r="Q189" s="177">
        <f t="shared" si="117"/>
        <v>0.5462398090811045</v>
      </c>
      <c r="R189" s="127"/>
    </row>
    <row r="190" spans="1:18" ht="9.75" customHeight="1" thickBot="1">
      <c r="A190" s="259"/>
      <c r="B190" s="259"/>
      <c r="C190" s="258"/>
      <c r="D190" s="259"/>
      <c r="E190" s="260"/>
      <c r="F190" s="261"/>
      <c r="G190" s="262"/>
      <c r="H190" s="259"/>
      <c r="I190" s="263"/>
      <c r="J190" s="261"/>
      <c r="K190" s="258"/>
      <c r="L190" s="259"/>
      <c r="M190" s="263"/>
      <c r="N190" s="261"/>
      <c r="O190" s="264"/>
      <c r="P190" s="265"/>
      <c r="Q190" s="266"/>
      <c r="R190" s="127"/>
    </row>
    <row r="191" spans="1:18" ht="12" customHeight="1">
      <c r="A191" s="308">
        <v>2015</v>
      </c>
      <c r="B191" s="267" t="s">
        <v>9</v>
      </c>
      <c r="C191" s="193">
        <v>84758</v>
      </c>
      <c r="D191" s="194">
        <v>1117</v>
      </c>
      <c r="E191" s="195">
        <v>44723</v>
      </c>
      <c r="F191" s="196">
        <f aca="true" t="shared" si="119" ref="F191:F202">SUM(C191:E191)</f>
        <v>130598</v>
      </c>
      <c r="G191" s="197">
        <v>66020</v>
      </c>
      <c r="H191" s="198">
        <v>1739</v>
      </c>
      <c r="I191" s="195">
        <v>55498</v>
      </c>
      <c r="J191" s="196">
        <f aca="true" t="shared" si="120" ref="J191:J202">SUM(G191:I191)</f>
        <v>123257</v>
      </c>
      <c r="K191" s="197">
        <f aca="true" t="shared" si="121" ref="K191:K202">C191+G191</f>
        <v>150778</v>
      </c>
      <c r="L191" s="199">
        <f aca="true" t="shared" si="122" ref="L191:L202">D191+H191</f>
        <v>2856</v>
      </c>
      <c r="M191" s="195">
        <f aca="true" t="shared" si="123" ref="M191:M202">E191+I191</f>
        <v>100221</v>
      </c>
      <c r="N191" s="196">
        <f aca="true" t="shared" si="124" ref="N191:N202">SUM(K191:M191)</f>
        <v>253855</v>
      </c>
      <c r="O191" s="200">
        <f aca="true" t="shared" si="125" ref="O191:O203">G191/K191</f>
        <v>0.4378622876016395</v>
      </c>
      <c r="P191" s="201">
        <f aca="true" t="shared" si="126" ref="P191:P203">H191/L191</f>
        <v>0.6088935574229691</v>
      </c>
      <c r="Q191" s="202">
        <f aca="true" t="shared" si="127" ref="Q191:Q203">I191/M191</f>
        <v>0.5537561988006505</v>
      </c>
      <c r="R191" s="127"/>
    </row>
    <row r="192" spans="1:18" ht="12" customHeight="1">
      <c r="A192" s="309"/>
      <c r="B192" s="139" t="s">
        <v>10</v>
      </c>
      <c r="C192" s="140">
        <v>80281</v>
      </c>
      <c r="D192" s="141">
        <v>1083</v>
      </c>
      <c r="E192" s="142">
        <v>46068</v>
      </c>
      <c r="F192" s="143">
        <f t="shared" si="119"/>
        <v>127432</v>
      </c>
      <c r="G192" s="144">
        <v>61345</v>
      </c>
      <c r="H192" s="141">
        <v>1784</v>
      </c>
      <c r="I192" s="145">
        <v>57149</v>
      </c>
      <c r="J192" s="143">
        <f t="shared" si="120"/>
        <v>120278</v>
      </c>
      <c r="K192" s="144">
        <f t="shared" si="121"/>
        <v>141626</v>
      </c>
      <c r="L192" s="141">
        <f t="shared" si="122"/>
        <v>2867</v>
      </c>
      <c r="M192" s="145">
        <f t="shared" si="123"/>
        <v>103217</v>
      </c>
      <c r="N192" s="143">
        <f t="shared" si="124"/>
        <v>247710</v>
      </c>
      <c r="O192" s="146">
        <f t="shared" si="125"/>
        <v>0.43314786832926155</v>
      </c>
      <c r="P192" s="147">
        <f t="shared" si="126"/>
        <v>0.6222532263690269</v>
      </c>
      <c r="Q192" s="204">
        <f t="shared" si="127"/>
        <v>0.5536781731691485</v>
      </c>
      <c r="R192" s="127"/>
    </row>
    <row r="193" spans="1:18" ht="12" customHeight="1">
      <c r="A193" s="309"/>
      <c r="B193" s="139" t="s">
        <v>11</v>
      </c>
      <c r="C193" s="253">
        <v>99264</v>
      </c>
      <c r="D193" s="254">
        <v>1604</v>
      </c>
      <c r="E193" s="255">
        <v>51577</v>
      </c>
      <c r="F193" s="152">
        <f t="shared" si="119"/>
        <v>152445</v>
      </c>
      <c r="G193" s="256">
        <v>64260</v>
      </c>
      <c r="H193" s="254">
        <v>2421</v>
      </c>
      <c r="I193" s="257">
        <v>62016</v>
      </c>
      <c r="J193" s="152">
        <f t="shared" si="120"/>
        <v>128697</v>
      </c>
      <c r="K193" s="144">
        <f t="shared" si="121"/>
        <v>163524</v>
      </c>
      <c r="L193" s="141">
        <f t="shared" si="122"/>
        <v>4025</v>
      </c>
      <c r="M193" s="145">
        <f t="shared" si="123"/>
        <v>113593</v>
      </c>
      <c r="N193" s="143">
        <f t="shared" si="124"/>
        <v>281142</v>
      </c>
      <c r="O193" s="146">
        <f t="shared" si="125"/>
        <v>0.3929698392896456</v>
      </c>
      <c r="P193" s="147">
        <f t="shared" si="126"/>
        <v>0.6014906832298137</v>
      </c>
      <c r="Q193" s="204">
        <f t="shared" si="127"/>
        <v>0.5459491341896068</v>
      </c>
      <c r="R193" s="127"/>
    </row>
    <row r="194" spans="1:18" ht="12" customHeight="1">
      <c r="A194" s="309"/>
      <c r="B194" s="139" t="s">
        <v>12</v>
      </c>
      <c r="C194" s="140">
        <v>100258</v>
      </c>
      <c r="D194" s="141">
        <v>1447</v>
      </c>
      <c r="E194" s="142">
        <v>49699</v>
      </c>
      <c r="F194" s="143">
        <f t="shared" si="119"/>
        <v>151404</v>
      </c>
      <c r="G194" s="144">
        <v>87318</v>
      </c>
      <c r="H194" s="141">
        <v>2323</v>
      </c>
      <c r="I194" s="145">
        <v>59092</v>
      </c>
      <c r="J194" s="143">
        <f t="shared" si="120"/>
        <v>148733</v>
      </c>
      <c r="K194" s="144">
        <f t="shared" si="121"/>
        <v>187576</v>
      </c>
      <c r="L194" s="141">
        <f t="shared" si="122"/>
        <v>3770</v>
      </c>
      <c r="M194" s="145">
        <f t="shared" si="123"/>
        <v>108791</v>
      </c>
      <c r="N194" s="143">
        <f t="shared" si="124"/>
        <v>300137</v>
      </c>
      <c r="O194" s="146">
        <f t="shared" si="125"/>
        <v>0.46550731436857595</v>
      </c>
      <c r="P194" s="147">
        <f t="shared" si="126"/>
        <v>0.6161803713527851</v>
      </c>
      <c r="Q194" s="204">
        <f t="shared" si="127"/>
        <v>0.5431699313362318</v>
      </c>
      <c r="R194" s="127"/>
    </row>
    <row r="195" spans="1:18" ht="12" customHeight="1">
      <c r="A195" s="309"/>
      <c r="B195" s="139" t="s">
        <v>13</v>
      </c>
      <c r="C195" s="253">
        <v>102542</v>
      </c>
      <c r="D195" s="254">
        <v>1389</v>
      </c>
      <c r="E195" s="255">
        <v>47492</v>
      </c>
      <c r="F195" s="152">
        <f t="shared" si="119"/>
        <v>151423</v>
      </c>
      <c r="G195" s="256">
        <v>83983</v>
      </c>
      <c r="H195" s="254">
        <v>2574</v>
      </c>
      <c r="I195" s="257">
        <v>53871</v>
      </c>
      <c r="J195" s="152">
        <f t="shared" si="120"/>
        <v>140428</v>
      </c>
      <c r="K195" s="256">
        <f t="shared" si="121"/>
        <v>186525</v>
      </c>
      <c r="L195" s="254">
        <f t="shared" si="122"/>
        <v>3963</v>
      </c>
      <c r="M195" s="257">
        <f t="shared" si="123"/>
        <v>101363</v>
      </c>
      <c r="N195" s="152">
        <f t="shared" si="124"/>
        <v>291851</v>
      </c>
      <c r="O195" s="146">
        <f t="shared" si="125"/>
        <v>0.45025063664388154</v>
      </c>
      <c r="P195" s="147">
        <f t="shared" si="126"/>
        <v>0.6495079485238455</v>
      </c>
      <c r="Q195" s="204">
        <f t="shared" si="127"/>
        <v>0.5314661168276392</v>
      </c>
      <c r="R195" s="127"/>
    </row>
    <row r="196" spans="1:18" ht="12" customHeight="1">
      <c r="A196" s="309"/>
      <c r="B196" s="139" t="s">
        <v>14</v>
      </c>
      <c r="C196" s="140">
        <v>95809</v>
      </c>
      <c r="D196" s="141">
        <v>1283</v>
      </c>
      <c r="E196" s="142">
        <v>51196</v>
      </c>
      <c r="F196" s="143">
        <f t="shared" si="119"/>
        <v>148288</v>
      </c>
      <c r="G196" s="256">
        <v>71730</v>
      </c>
      <c r="H196" s="254">
        <v>1895</v>
      </c>
      <c r="I196" s="257">
        <v>59960</v>
      </c>
      <c r="J196" s="143">
        <f t="shared" si="120"/>
        <v>133585</v>
      </c>
      <c r="K196" s="144">
        <f t="shared" si="121"/>
        <v>167539</v>
      </c>
      <c r="L196" s="141">
        <f t="shared" si="122"/>
        <v>3178</v>
      </c>
      <c r="M196" s="145">
        <f t="shared" si="123"/>
        <v>111156</v>
      </c>
      <c r="N196" s="143">
        <f t="shared" si="124"/>
        <v>281873</v>
      </c>
      <c r="O196" s="146">
        <f t="shared" si="125"/>
        <v>0.42813911984672226</v>
      </c>
      <c r="P196" s="147">
        <f t="shared" si="126"/>
        <v>0.5962869729389553</v>
      </c>
      <c r="Q196" s="204">
        <f t="shared" si="127"/>
        <v>0.5394220734823132</v>
      </c>
      <c r="R196" s="127"/>
    </row>
    <row r="197" spans="1:18" ht="12" customHeight="1">
      <c r="A197" s="309"/>
      <c r="B197" s="139" t="s">
        <v>15</v>
      </c>
      <c r="C197" s="140">
        <v>155742</v>
      </c>
      <c r="D197" s="141">
        <v>1697</v>
      </c>
      <c r="E197" s="142">
        <v>52568</v>
      </c>
      <c r="F197" s="143">
        <f t="shared" si="119"/>
        <v>210007</v>
      </c>
      <c r="G197" s="256">
        <v>127573</v>
      </c>
      <c r="H197" s="254">
        <v>1793</v>
      </c>
      <c r="I197" s="257">
        <v>60754</v>
      </c>
      <c r="J197" s="143">
        <f t="shared" si="120"/>
        <v>190120</v>
      </c>
      <c r="K197" s="144">
        <f t="shared" si="121"/>
        <v>283315</v>
      </c>
      <c r="L197" s="141">
        <f t="shared" si="122"/>
        <v>3490</v>
      </c>
      <c r="M197" s="145">
        <f t="shared" si="123"/>
        <v>113322</v>
      </c>
      <c r="N197" s="143">
        <f t="shared" si="124"/>
        <v>400127</v>
      </c>
      <c r="O197" s="146">
        <f t="shared" si="125"/>
        <v>0.45028678326244637</v>
      </c>
      <c r="P197" s="147">
        <f t="shared" si="126"/>
        <v>0.5137535816618911</v>
      </c>
      <c r="Q197" s="204">
        <f t="shared" si="127"/>
        <v>0.5361183177141243</v>
      </c>
      <c r="R197" s="127"/>
    </row>
    <row r="198" spans="1:18" ht="12" customHeight="1">
      <c r="A198" s="309"/>
      <c r="B198" s="139" t="s">
        <v>16</v>
      </c>
      <c r="C198" s="253">
        <v>203724</v>
      </c>
      <c r="D198" s="254">
        <v>2006</v>
      </c>
      <c r="E198" s="255">
        <v>35331</v>
      </c>
      <c r="F198" s="152">
        <f t="shared" si="119"/>
        <v>241061</v>
      </c>
      <c r="G198" s="256">
        <v>177443</v>
      </c>
      <c r="H198" s="254">
        <v>1993</v>
      </c>
      <c r="I198" s="257">
        <v>37999</v>
      </c>
      <c r="J198" s="143">
        <f t="shared" si="120"/>
        <v>217435</v>
      </c>
      <c r="K198" s="144">
        <f t="shared" si="121"/>
        <v>381167</v>
      </c>
      <c r="L198" s="141">
        <f t="shared" si="122"/>
        <v>3999</v>
      </c>
      <c r="M198" s="145">
        <f t="shared" si="123"/>
        <v>73330</v>
      </c>
      <c r="N198" s="143">
        <f t="shared" si="124"/>
        <v>458496</v>
      </c>
      <c r="O198" s="146">
        <f t="shared" si="125"/>
        <v>0.4655256095097424</v>
      </c>
      <c r="P198" s="147">
        <f t="shared" si="126"/>
        <v>0.4983745936484121</v>
      </c>
      <c r="Q198" s="204">
        <f t="shared" si="127"/>
        <v>0.5181917359879995</v>
      </c>
      <c r="R198" s="127"/>
    </row>
    <row r="199" spans="1:18" ht="12" customHeight="1">
      <c r="A199" s="309"/>
      <c r="B199" s="139" t="s">
        <v>17</v>
      </c>
      <c r="C199" s="253">
        <v>107735</v>
      </c>
      <c r="D199" s="254">
        <v>1343</v>
      </c>
      <c r="E199" s="255">
        <v>51928</v>
      </c>
      <c r="F199" s="143">
        <f t="shared" si="119"/>
        <v>161006</v>
      </c>
      <c r="G199" s="256">
        <v>76415</v>
      </c>
      <c r="H199" s="254">
        <v>1957</v>
      </c>
      <c r="I199" s="257">
        <v>60793</v>
      </c>
      <c r="J199" s="143">
        <f t="shared" si="120"/>
        <v>139165</v>
      </c>
      <c r="K199" s="144">
        <f t="shared" si="121"/>
        <v>184150</v>
      </c>
      <c r="L199" s="141">
        <f t="shared" si="122"/>
        <v>3300</v>
      </c>
      <c r="M199" s="145">
        <f t="shared" si="123"/>
        <v>112721</v>
      </c>
      <c r="N199" s="143">
        <f t="shared" si="124"/>
        <v>300171</v>
      </c>
      <c r="O199" s="146">
        <f t="shared" si="125"/>
        <v>0.4149606299212598</v>
      </c>
      <c r="P199" s="147">
        <f t="shared" si="126"/>
        <v>0.593030303030303</v>
      </c>
      <c r="Q199" s="204">
        <f t="shared" si="127"/>
        <v>0.5393227526370419</v>
      </c>
      <c r="R199" s="127"/>
    </row>
    <row r="200" spans="1:18" ht="12" customHeight="1">
      <c r="A200" s="309"/>
      <c r="B200" s="139" t="s">
        <v>18</v>
      </c>
      <c r="C200" s="140">
        <v>95403</v>
      </c>
      <c r="D200" s="141">
        <v>1195</v>
      </c>
      <c r="E200" s="142">
        <v>52853</v>
      </c>
      <c r="F200" s="143">
        <f t="shared" si="119"/>
        <v>149451</v>
      </c>
      <c r="G200" s="256">
        <v>79779</v>
      </c>
      <c r="H200" s="254">
        <v>2045</v>
      </c>
      <c r="I200" s="257">
        <v>61163</v>
      </c>
      <c r="J200" s="143">
        <f t="shared" si="120"/>
        <v>142987</v>
      </c>
      <c r="K200" s="144">
        <f t="shared" si="121"/>
        <v>175182</v>
      </c>
      <c r="L200" s="141">
        <f t="shared" si="122"/>
        <v>3240</v>
      </c>
      <c r="M200" s="145">
        <f t="shared" si="123"/>
        <v>114016</v>
      </c>
      <c r="N200" s="143">
        <f t="shared" si="124"/>
        <v>292438</v>
      </c>
      <c r="O200" s="146">
        <f t="shared" si="125"/>
        <v>0.45540637736753775</v>
      </c>
      <c r="P200" s="147">
        <f t="shared" si="126"/>
        <v>0.6311728395061729</v>
      </c>
      <c r="Q200" s="204">
        <f t="shared" si="127"/>
        <v>0.5364422537187763</v>
      </c>
      <c r="R200" s="127"/>
    </row>
    <row r="201" spans="1:18" ht="12" customHeight="1">
      <c r="A201" s="309"/>
      <c r="B201" s="139" t="s">
        <v>19</v>
      </c>
      <c r="C201" s="140">
        <v>64747</v>
      </c>
      <c r="D201" s="141">
        <v>484</v>
      </c>
      <c r="E201" s="142">
        <v>48070</v>
      </c>
      <c r="F201" s="143">
        <f t="shared" si="119"/>
        <v>113301</v>
      </c>
      <c r="G201" s="256">
        <v>53525</v>
      </c>
      <c r="H201" s="254">
        <v>1216</v>
      </c>
      <c r="I201" s="257">
        <v>58283</v>
      </c>
      <c r="J201" s="143">
        <f t="shared" si="120"/>
        <v>113024</v>
      </c>
      <c r="K201" s="144">
        <f t="shared" si="121"/>
        <v>118272</v>
      </c>
      <c r="L201" s="141">
        <f t="shared" si="122"/>
        <v>1700</v>
      </c>
      <c r="M201" s="145">
        <f t="shared" si="123"/>
        <v>106353</v>
      </c>
      <c r="N201" s="143">
        <f t="shared" si="124"/>
        <v>226325</v>
      </c>
      <c r="O201" s="146">
        <f t="shared" si="125"/>
        <v>0.4525585091991342</v>
      </c>
      <c r="P201" s="147">
        <f t="shared" si="126"/>
        <v>0.7152941176470589</v>
      </c>
      <c r="Q201" s="204">
        <f t="shared" si="127"/>
        <v>0.5480146305228814</v>
      </c>
      <c r="R201" s="127"/>
    </row>
    <row r="202" spans="1:18" ht="12" customHeight="1" thickBot="1">
      <c r="A202" s="309"/>
      <c r="B202" s="268" t="s">
        <v>20</v>
      </c>
      <c r="C202" s="206">
        <v>91707</v>
      </c>
      <c r="D202" s="207">
        <v>751</v>
      </c>
      <c r="E202" s="208">
        <v>43880</v>
      </c>
      <c r="F202" s="209">
        <f t="shared" si="119"/>
        <v>136338</v>
      </c>
      <c r="G202" s="210">
        <v>77013</v>
      </c>
      <c r="H202" s="211">
        <v>1704</v>
      </c>
      <c r="I202" s="212">
        <v>50378</v>
      </c>
      <c r="J202" s="209">
        <f t="shared" si="120"/>
        <v>129095</v>
      </c>
      <c r="K202" s="213">
        <f t="shared" si="121"/>
        <v>168720</v>
      </c>
      <c r="L202" s="207">
        <f t="shared" si="122"/>
        <v>2455</v>
      </c>
      <c r="M202" s="214">
        <f t="shared" si="123"/>
        <v>94258</v>
      </c>
      <c r="N202" s="209">
        <f t="shared" si="124"/>
        <v>265433</v>
      </c>
      <c r="O202" s="215">
        <f t="shared" si="125"/>
        <v>0.45645448079658607</v>
      </c>
      <c r="P202" s="216">
        <f t="shared" si="126"/>
        <v>0.6940936863543788</v>
      </c>
      <c r="Q202" s="217">
        <f t="shared" si="127"/>
        <v>0.534469222771542</v>
      </c>
      <c r="R202" s="127"/>
    </row>
    <row r="203" spans="1:18" ht="12" customHeight="1" thickBot="1">
      <c r="A203" s="331"/>
      <c r="B203" s="61" t="s">
        <v>21</v>
      </c>
      <c r="C203" s="168">
        <f aca="true" t="shared" si="128" ref="C203:I203">SUM(C191:C202)</f>
        <v>1281970</v>
      </c>
      <c r="D203" s="169">
        <f t="shared" si="128"/>
        <v>15399</v>
      </c>
      <c r="E203" s="170">
        <f t="shared" si="128"/>
        <v>575385</v>
      </c>
      <c r="F203" s="171">
        <f>SUM(F191:F202)</f>
        <v>1872754</v>
      </c>
      <c r="G203" s="172">
        <f t="shared" si="128"/>
        <v>1026404</v>
      </c>
      <c r="H203" s="169">
        <f t="shared" si="128"/>
        <v>23444</v>
      </c>
      <c r="I203" s="173">
        <f t="shared" si="128"/>
        <v>676956</v>
      </c>
      <c r="J203" s="171">
        <f>SUM(G203:I203)</f>
        <v>1726804</v>
      </c>
      <c r="K203" s="174">
        <f>SUM(K191:K202)</f>
        <v>2308374</v>
      </c>
      <c r="L203" s="169">
        <f>SUM(L191:L202)</f>
        <v>38843</v>
      </c>
      <c r="M203" s="173">
        <f>SUM(M191:M202)</f>
        <v>1252341</v>
      </c>
      <c r="N203" s="171">
        <f>K203+L203+M203</f>
        <v>3599558</v>
      </c>
      <c r="O203" s="175">
        <f t="shared" si="125"/>
        <v>0.4446437189121</v>
      </c>
      <c r="P203" s="176">
        <f t="shared" si="126"/>
        <v>0.6035579126226089</v>
      </c>
      <c r="Q203" s="177">
        <f t="shared" si="127"/>
        <v>0.5405524533653374</v>
      </c>
      <c r="R203" s="127"/>
    </row>
    <row r="204" spans="1:18" ht="17.25" customHeight="1" thickBot="1">
      <c r="A204" s="259"/>
      <c r="B204" s="259"/>
      <c r="C204" s="258"/>
      <c r="D204" s="259"/>
      <c r="E204" s="260"/>
      <c r="F204" s="261"/>
      <c r="G204" s="262"/>
      <c r="H204" s="259"/>
      <c r="I204" s="263"/>
      <c r="J204" s="261"/>
      <c r="K204" s="258"/>
      <c r="L204" s="259"/>
      <c r="M204" s="263"/>
      <c r="N204" s="261"/>
      <c r="O204" s="264"/>
      <c r="P204" s="265"/>
      <c r="Q204" s="266"/>
      <c r="R204" s="127"/>
    </row>
    <row r="205" spans="1:18" ht="12" customHeight="1">
      <c r="A205" s="308">
        <v>2016</v>
      </c>
      <c r="B205" s="267" t="s">
        <v>9</v>
      </c>
      <c r="C205" s="193">
        <v>86700</v>
      </c>
      <c r="D205" s="194">
        <v>1055</v>
      </c>
      <c r="E205" s="195">
        <v>44789</v>
      </c>
      <c r="F205" s="196">
        <f>SUM(C205:E205)</f>
        <v>132544</v>
      </c>
      <c r="G205" s="197">
        <v>78364</v>
      </c>
      <c r="H205" s="198">
        <v>2528</v>
      </c>
      <c r="I205" s="195">
        <v>54128</v>
      </c>
      <c r="J205" s="196">
        <f aca="true" t="shared" si="129" ref="J205:J216">SUM(G205:I205)</f>
        <v>135020</v>
      </c>
      <c r="K205" s="197">
        <f aca="true" t="shared" si="130" ref="K205:K216">C205+G205</f>
        <v>165064</v>
      </c>
      <c r="L205" s="199">
        <f aca="true" t="shared" si="131" ref="L205:L216">D205+H205</f>
        <v>3583</v>
      </c>
      <c r="M205" s="195">
        <f aca="true" t="shared" si="132" ref="M205:M216">E205+I205</f>
        <v>98917</v>
      </c>
      <c r="N205" s="196">
        <f aca="true" t="shared" si="133" ref="N205:N216">SUM(K205:M205)</f>
        <v>267564</v>
      </c>
      <c r="O205" s="200">
        <f aca="true" t="shared" si="134" ref="O205:O217">G205/K205</f>
        <v>0.47474918819367035</v>
      </c>
      <c r="P205" s="201">
        <f aca="true" t="shared" si="135" ref="P205:P217">H205/L205</f>
        <v>0.7055540050237231</v>
      </c>
      <c r="Q205" s="202">
        <f aca="true" t="shared" si="136" ref="Q205:Q217">I205/M205</f>
        <v>0.5472062436183871</v>
      </c>
      <c r="R205" s="127"/>
    </row>
    <row r="206" spans="1:18" ht="12" customHeight="1">
      <c r="A206" s="309"/>
      <c r="B206" s="139" t="s">
        <v>10</v>
      </c>
      <c r="C206" s="140">
        <v>87027</v>
      </c>
      <c r="D206" s="141">
        <v>1163</v>
      </c>
      <c r="E206" s="142">
        <v>48091</v>
      </c>
      <c r="F206" s="143">
        <f aca="true" t="shared" si="137" ref="F206:F216">SUM(C206:E206)</f>
        <v>136281</v>
      </c>
      <c r="G206" s="144">
        <v>88833</v>
      </c>
      <c r="H206" s="141">
        <v>2526</v>
      </c>
      <c r="I206" s="145">
        <v>61172</v>
      </c>
      <c r="J206" s="143">
        <f t="shared" si="129"/>
        <v>152531</v>
      </c>
      <c r="K206" s="144">
        <f t="shared" si="130"/>
        <v>175860</v>
      </c>
      <c r="L206" s="141">
        <f t="shared" si="131"/>
        <v>3689</v>
      </c>
      <c r="M206" s="145">
        <f t="shared" si="132"/>
        <v>109263</v>
      </c>
      <c r="N206" s="143">
        <f t="shared" si="133"/>
        <v>288812</v>
      </c>
      <c r="O206" s="146">
        <f t="shared" si="134"/>
        <v>0.5051347662913681</v>
      </c>
      <c r="P206" s="147">
        <f t="shared" si="135"/>
        <v>0.6847384114936297</v>
      </c>
      <c r="Q206" s="204">
        <f t="shared" si="136"/>
        <v>0.5598601539404922</v>
      </c>
      <c r="R206" s="127"/>
    </row>
    <row r="207" spans="1:18" ht="12" customHeight="1">
      <c r="A207" s="309"/>
      <c r="B207" s="139" t="s">
        <v>11</v>
      </c>
      <c r="C207" s="253">
        <v>116697</v>
      </c>
      <c r="D207" s="254">
        <v>1736</v>
      </c>
      <c r="E207" s="255">
        <v>52790</v>
      </c>
      <c r="F207" s="152">
        <f t="shared" si="137"/>
        <v>171223</v>
      </c>
      <c r="G207" s="256">
        <v>88734</v>
      </c>
      <c r="H207" s="254">
        <v>3080</v>
      </c>
      <c r="I207" s="257">
        <v>64168</v>
      </c>
      <c r="J207" s="152">
        <f t="shared" si="129"/>
        <v>155982</v>
      </c>
      <c r="K207" s="144">
        <f t="shared" si="130"/>
        <v>205431</v>
      </c>
      <c r="L207" s="141">
        <f t="shared" si="131"/>
        <v>4816</v>
      </c>
      <c r="M207" s="145">
        <f t="shared" si="132"/>
        <v>116958</v>
      </c>
      <c r="N207" s="143">
        <f t="shared" si="133"/>
        <v>327205</v>
      </c>
      <c r="O207" s="146">
        <f t="shared" si="134"/>
        <v>0.4319406516056486</v>
      </c>
      <c r="P207" s="147">
        <f t="shared" si="135"/>
        <v>0.6395348837209303</v>
      </c>
      <c r="Q207" s="204">
        <f t="shared" si="136"/>
        <v>0.548641392636673</v>
      </c>
      <c r="R207" s="127"/>
    </row>
    <row r="208" spans="1:18" ht="12" customHeight="1">
      <c r="A208" s="309"/>
      <c r="B208" s="139" t="s">
        <v>12</v>
      </c>
      <c r="C208" s="140">
        <v>89190</v>
      </c>
      <c r="D208" s="141">
        <v>1427</v>
      </c>
      <c r="E208" s="142">
        <v>49632</v>
      </c>
      <c r="F208" s="143">
        <f t="shared" si="137"/>
        <v>140249</v>
      </c>
      <c r="G208" s="144">
        <v>82878</v>
      </c>
      <c r="H208" s="141">
        <v>2821</v>
      </c>
      <c r="I208" s="145">
        <v>61072</v>
      </c>
      <c r="J208" s="143">
        <f t="shared" si="129"/>
        <v>146771</v>
      </c>
      <c r="K208" s="144">
        <f t="shared" si="130"/>
        <v>172068</v>
      </c>
      <c r="L208" s="141">
        <f t="shared" si="131"/>
        <v>4248</v>
      </c>
      <c r="M208" s="145">
        <f t="shared" si="132"/>
        <v>110704</v>
      </c>
      <c r="N208" s="143">
        <f t="shared" si="133"/>
        <v>287020</v>
      </c>
      <c r="O208" s="146">
        <f t="shared" si="134"/>
        <v>0.48165841411534976</v>
      </c>
      <c r="P208" s="147">
        <f t="shared" si="135"/>
        <v>0.6640772128060264</v>
      </c>
      <c r="Q208" s="204">
        <f t="shared" si="136"/>
        <v>0.5516693163751988</v>
      </c>
      <c r="R208" s="127"/>
    </row>
    <row r="209" spans="1:18" ht="12" customHeight="1">
      <c r="A209" s="309"/>
      <c r="B209" s="139" t="s">
        <v>13</v>
      </c>
      <c r="C209" s="253">
        <v>97058</v>
      </c>
      <c r="D209" s="254">
        <v>1250</v>
      </c>
      <c r="E209" s="255">
        <v>50007</v>
      </c>
      <c r="F209" s="152">
        <f t="shared" si="137"/>
        <v>148315</v>
      </c>
      <c r="G209" s="256">
        <v>76036</v>
      </c>
      <c r="H209" s="254">
        <v>2445</v>
      </c>
      <c r="I209" s="257">
        <v>61704</v>
      </c>
      <c r="J209" s="152">
        <f t="shared" si="129"/>
        <v>140185</v>
      </c>
      <c r="K209" s="256">
        <f t="shared" si="130"/>
        <v>173094</v>
      </c>
      <c r="L209" s="254">
        <f t="shared" si="131"/>
        <v>3695</v>
      </c>
      <c r="M209" s="257">
        <f t="shared" si="132"/>
        <v>111711</v>
      </c>
      <c r="N209" s="152">
        <f t="shared" si="133"/>
        <v>288500</v>
      </c>
      <c r="O209" s="146">
        <f t="shared" si="134"/>
        <v>0.4392757692352132</v>
      </c>
      <c r="P209" s="147">
        <f t="shared" si="135"/>
        <v>0.6617050067658998</v>
      </c>
      <c r="Q209" s="204">
        <f t="shared" si="136"/>
        <v>0.5523538416091522</v>
      </c>
      <c r="R209" s="127"/>
    </row>
    <row r="210" spans="1:18" ht="12" customHeight="1">
      <c r="A210" s="309"/>
      <c r="B210" s="139" t="s">
        <v>14</v>
      </c>
      <c r="C210" s="140">
        <v>93116</v>
      </c>
      <c r="D210" s="141">
        <v>1117</v>
      </c>
      <c r="E210" s="142">
        <v>50347</v>
      </c>
      <c r="F210" s="143">
        <f t="shared" si="137"/>
        <v>144580</v>
      </c>
      <c r="G210" s="256">
        <v>73147</v>
      </c>
      <c r="H210" s="254">
        <v>2030</v>
      </c>
      <c r="I210" s="257">
        <v>63713</v>
      </c>
      <c r="J210" s="143">
        <f t="shared" si="129"/>
        <v>138890</v>
      </c>
      <c r="K210" s="144">
        <f t="shared" si="130"/>
        <v>166263</v>
      </c>
      <c r="L210" s="141">
        <f t="shared" si="131"/>
        <v>3147</v>
      </c>
      <c r="M210" s="145">
        <f t="shared" si="132"/>
        <v>114060</v>
      </c>
      <c r="N210" s="143">
        <f t="shared" si="133"/>
        <v>283470</v>
      </c>
      <c r="O210" s="146">
        <f t="shared" si="134"/>
        <v>0.43994755297330135</v>
      </c>
      <c r="P210" s="147">
        <f t="shared" si="135"/>
        <v>0.6450587861455355</v>
      </c>
      <c r="Q210" s="204">
        <f t="shared" si="136"/>
        <v>0.5585919691390496</v>
      </c>
      <c r="R210" s="127"/>
    </row>
    <row r="211" spans="1:18" ht="12" customHeight="1">
      <c r="A211" s="309"/>
      <c r="B211" s="139" t="s">
        <v>15</v>
      </c>
      <c r="C211" s="140">
        <v>163731</v>
      </c>
      <c r="D211" s="141">
        <v>1681</v>
      </c>
      <c r="E211" s="142">
        <v>49345</v>
      </c>
      <c r="F211" s="143">
        <f t="shared" si="137"/>
        <v>214757</v>
      </c>
      <c r="G211" s="256">
        <v>128931</v>
      </c>
      <c r="H211" s="254">
        <v>2008</v>
      </c>
      <c r="I211" s="257">
        <v>59393</v>
      </c>
      <c r="J211" s="143">
        <f t="shared" si="129"/>
        <v>190332</v>
      </c>
      <c r="K211" s="144">
        <f t="shared" si="130"/>
        <v>292662</v>
      </c>
      <c r="L211" s="141">
        <f t="shared" si="131"/>
        <v>3689</v>
      </c>
      <c r="M211" s="145">
        <f t="shared" si="132"/>
        <v>108738</v>
      </c>
      <c r="N211" s="143">
        <f t="shared" si="133"/>
        <v>405089</v>
      </c>
      <c r="O211" s="146">
        <f t="shared" si="134"/>
        <v>0.44054574902105503</v>
      </c>
      <c r="P211" s="147">
        <f t="shared" si="135"/>
        <v>0.5443209541881269</v>
      </c>
      <c r="Q211" s="204">
        <f t="shared" si="136"/>
        <v>0.5462027993893579</v>
      </c>
      <c r="R211" s="127"/>
    </row>
    <row r="212" spans="1:18" ht="12" customHeight="1">
      <c r="A212" s="309"/>
      <c r="B212" s="139" t="s">
        <v>16</v>
      </c>
      <c r="C212" s="253">
        <v>191222</v>
      </c>
      <c r="D212" s="254">
        <v>1702</v>
      </c>
      <c r="E212" s="255">
        <v>37242</v>
      </c>
      <c r="F212" s="152">
        <f t="shared" si="137"/>
        <v>230166</v>
      </c>
      <c r="G212" s="256">
        <v>154789</v>
      </c>
      <c r="H212" s="254">
        <v>1872</v>
      </c>
      <c r="I212" s="257">
        <v>42824</v>
      </c>
      <c r="J212" s="143">
        <f t="shared" si="129"/>
        <v>199485</v>
      </c>
      <c r="K212" s="144">
        <f t="shared" si="130"/>
        <v>346011</v>
      </c>
      <c r="L212" s="141">
        <f t="shared" si="131"/>
        <v>3574</v>
      </c>
      <c r="M212" s="145">
        <f t="shared" si="132"/>
        <v>80066</v>
      </c>
      <c r="N212" s="143">
        <f t="shared" si="133"/>
        <v>429651</v>
      </c>
      <c r="O212" s="146">
        <f t="shared" si="134"/>
        <v>0.4473528298233293</v>
      </c>
      <c r="P212" s="147">
        <f t="shared" si="135"/>
        <v>0.5237828763290431</v>
      </c>
      <c r="Q212" s="204">
        <f t="shared" si="136"/>
        <v>0.534858741538231</v>
      </c>
      <c r="R212" s="127"/>
    </row>
    <row r="213" spans="1:18" ht="12" customHeight="1">
      <c r="A213" s="309"/>
      <c r="B213" s="139" t="s">
        <v>17</v>
      </c>
      <c r="C213" s="253">
        <v>107448</v>
      </c>
      <c r="D213" s="254">
        <v>1203</v>
      </c>
      <c r="E213" s="255">
        <v>50199</v>
      </c>
      <c r="F213" s="143">
        <f t="shared" si="137"/>
        <v>158850</v>
      </c>
      <c r="G213" s="256">
        <v>70260</v>
      </c>
      <c r="H213" s="254">
        <v>2139</v>
      </c>
      <c r="I213" s="257">
        <v>61963</v>
      </c>
      <c r="J213" s="143">
        <f t="shared" si="129"/>
        <v>134362</v>
      </c>
      <c r="K213" s="144">
        <f t="shared" si="130"/>
        <v>177708</v>
      </c>
      <c r="L213" s="141">
        <f t="shared" si="131"/>
        <v>3342</v>
      </c>
      <c r="M213" s="145">
        <f t="shared" si="132"/>
        <v>112162</v>
      </c>
      <c r="N213" s="143">
        <f t="shared" si="133"/>
        <v>293212</v>
      </c>
      <c r="O213" s="146">
        <f t="shared" si="134"/>
        <v>0.39536768181511245</v>
      </c>
      <c r="P213" s="147">
        <f t="shared" si="135"/>
        <v>0.6400359066427289</v>
      </c>
      <c r="Q213" s="204">
        <f t="shared" si="136"/>
        <v>0.5524420035306075</v>
      </c>
      <c r="R213" s="127"/>
    </row>
    <row r="214" spans="1:18" ht="12" customHeight="1">
      <c r="A214" s="309"/>
      <c r="B214" s="139" t="s">
        <v>18</v>
      </c>
      <c r="C214" s="140">
        <v>94457</v>
      </c>
      <c r="D214" s="141">
        <v>845</v>
      </c>
      <c r="E214" s="142">
        <v>50323</v>
      </c>
      <c r="F214" s="143">
        <f t="shared" si="137"/>
        <v>145625</v>
      </c>
      <c r="G214" s="256">
        <v>68033</v>
      </c>
      <c r="H214" s="254">
        <v>2083</v>
      </c>
      <c r="I214" s="257">
        <v>61513</v>
      </c>
      <c r="J214" s="143">
        <f t="shared" si="129"/>
        <v>131629</v>
      </c>
      <c r="K214" s="144">
        <f t="shared" si="130"/>
        <v>162490</v>
      </c>
      <c r="L214" s="141">
        <f t="shared" si="131"/>
        <v>2928</v>
      </c>
      <c r="M214" s="145">
        <f t="shared" si="132"/>
        <v>111836</v>
      </c>
      <c r="N214" s="143">
        <f t="shared" si="133"/>
        <v>277254</v>
      </c>
      <c r="O214" s="146">
        <f t="shared" si="134"/>
        <v>0.4186903809465198</v>
      </c>
      <c r="P214" s="147">
        <f t="shared" si="135"/>
        <v>0.7114071038251366</v>
      </c>
      <c r="Q214" s="204">
        <f t="shared" si="136"/>
        <v>0.5500286133266569</v>
      </c>
      <c r="R214" s="127"/>
    </row>
    <row r="215" spans="1:18" ht="12" customHeight="1">
      <c r="A215" s="309"/>
      <c r="B215" s="139" t="s">
        <v>19</v>
      </c>
      <c r="C215" s="140">
        <v>68044</v>
      </c>
      <c r="D215" s="141">
        <v>558</v>
      </c>
      <c r="E215" s="142">
        <v>48470</v>
      </c>
      <c r="F215" s="143">
        <f t="shared" si="137"/>
        <v>117072</v>
      </c>
      <c r="G215" s="256">
        <v>57650</v>
      </c>
      <c r="H215" s="254">
        <v>1457</v>
      </c>
      <c r="I215" s="257">
        <v>62439</v>
      </c>
      <c r="J215" s="143">
        <f t="shared" si="129"/>
        <v>121546</v>
      </c>
      <c r="K215" s="144">
        <f t="shared" si="130"/>
        <v>125694</v>
      </c>
      <c r="L215" s="141">
        <f t="shared" si="131"/>
        <v>2015</v>
      </c>
      <c r="M215" s="145">
        <f t="shared" si="132"/>
        <v>110909</v>
      </c>
      <c r="N215" s="143">
        <f t="shared" si="133"/>
        <v>238618</v>
      </c>
      <c r="O215" s="146">
        <f t="shared" si="134"/>
        <v>0.4586535554600856</v>
      </c>
      <c r="P215" s="147">
        <f t="shared" si="135"/>
        <v>0.7230769230769231</v>
      </c>
      <c r="Q215" s="204">
        <f t="shared" si="136"/>
        <v>0.5629750516188947</v>
      </c>
      <c r="R215" s="127"/>
    </row>
    <row r="216" spans="1:18" ht="12" customHeight="1" thickBot="1">
      <c r="A216" s="309"/>
      <c r="B216" s="268" t="s">
        <v>20</v>
      </c>
      <c r="C216" s="206">
        <v>107564</v>
      </c>
      <c r="D216" s="207">
        <v>969</v>
      </c>
      <c r="E216" s="208">
        <v>43567</v>
      </c>
      <c r="F216" s="209">
        <f t="shared" si="137"/>
        <v>152100</v>
      </c>
      <c r="G216" s="210">
        <v>74840</v>
      </c>
      <c r="H216" s="211">
        <v>1803</v>
      </c>
      <c r="I216" s="212">
        <v>52350</v>
      </c>
      <c r="J216" s="209">
        <f t="shared" si="129"/>
        <v>128993</v>
      </c>
      <c r="K216" s="213">
        <f t="shared" si="130"/>
        <v>182404</v>
      </c>
      <c r="L216" s="207">
        <f t="shared" si="131"/>
        <v>2772</v>
      </c>
      <c r="M216" s="214">
        <f t="shared" si="132"/>
        <v>95917</v>
      </c>
      <c r="N216" s="209">
        <f t="shared" si="133"/>
        <v>281093</v>
      </c>
      <c r="O216" s="215">
        <f t="shared" si="134"/>
        <v>0.410298019780268</v>
      </c>
      <c r="P216" s="216">
        <f t="shared" si="135"/>
        <v>0.6504329004329005</v>
      </c>
      <c r="Q216" s="217">
        <f t="shared" si="136"/>
        <v>0.5457843760751483</v>
      </c>
      <c r="R216" s="127"/>
    </row>
    <row r="217" spans="1:18" ht="12" customHeight="1">
      <c r="A217" s="309"/>
      <c r="B217" s="274" t="s">
        <v>21</v>
      </c>
      <c r="C217" s="275">
        <f>SUM(C205:C216)</f>
        <v>1302254</v>
      </c>
      <c r="D217" s="276">
        <f aca="true" t="shared" si="138" ref="D217:I217">SUM(D205:D216)</f>
        <v>14706</v>
      </c>
      <c r="E217" s="277">
        <f t="shared" si="138"/>
        <v>574802</v>
      </c>
      <c r="F217" s="278">
        <f t="shared" si="138"/>
        <v>1891762</v>
      </c>
      <c r="G217" s="279">
        <f t="shared" si="138"/>
        <v>1042495</v>
      </c>
      <c r="H217" s="276">
        <f t="shared" si="138"/>
        <v>26792</v>
      </c>
      <c r="I217" s="280">
        <f t="shared" si="138"/>
        <v>706439</v>
      </c>
      <c r="J217" s="278">
        <f>SUM(G217:I217)</f>
        <v>1775726</v>
      </c>
      <c r="K217" s="281">
        <f>SUM(K205:K216)</f>
        <v>2344749</v>
      </c>
      <c r="L217" s="276">
        <f>SUM(L205:L216)</f>
        <v>41498</v>
      </c>
      <c r="M217" s="280">
        <f>SUM(M205:M216)</f>
        <v>1281241</v>
      </c>
      <c r="N217" s="278">
        <f>K217+L217+M217</f>
        <v>3667488</v>
      </c>
      <c r="O217" s="282">
        <f t="shared" si="134"/>
        <v>0.44460835680066396</v>
      </c>
      <c r="P217" s="283">
        <f t="shared" si="135"/>
        <v>0.6456214757337703</v>
      </c>
      <c r="Q217" s="284">
        <f t="shared" si="136"/>
        <v>0.5513708974345967</v>
      </c>
      <c r="R217" s="127"/>
    </row>
    <row r="218" spans="1:18" ht="12" customHeight="1" thickBot="1">
      <c r="A218" s="179"/>
      <c r="B218" s="180"/>
      <c r="C218" s="181"/>
      <c r="D218" s="182"/>
      <c r="E218" s="183"/>
      <c r="F218" s="184"/>
      <c r="G218" s="185"/>
      <c r="H218" s="182"/>
      <c r="I218" s="186"/>
      <c r="J218" s="184"/>
      <c r="K218" s="181"/>
      <c r="L218" s="182"/>
      <c r="M218" s="186"/>
      <c r="N218" s="184"/>
      <c r="O218" s="187"/>
      <c r="P218" s="188"/>
      <c r="Q218" s="189"/>
      <c r="R218" s="127"/>
    </row>
    <row r="219" spans="1:18" ht="12" customHeight="1">
      <c r="A219" s="308">
        <v>2017</v>
      </c>
      <c r="B219" s="267" t="s">
        <v>9</v>
      </c>
      <c r="C219" s="193">
        <v>92716</v>
      </c>
      <c r="D219" s="194">
        <v>1093</v>
      </c>
      <c r="E219" s="195">
        <v>45762</v>
      </c>
      <c r="F219" s="196">
        <f>SUM(C219:E219)</f>
        <v>139571</v>
      </c>
      <c r="G219" s="197">
        <v>69545</v>
      </c>
      <c r="H219" s="198">
        <v>2055</v>
      </c>
      <c r="I219" s="195">
        <v>57840</v>
      </c>
      <c r="J219" s="196">
        <f aca="true" t="shared" si="139" ref="J219:J230">SUM(G219:I219)</f>
        <v>129440</v>
      </c>
      <c r="K219" s="197">
        <f aca="true" t="shared" si="140" ref="K219:K230">C219+G219</f>
        <v>162261</v>
      </c>
      <c r="L219" s="199">
        <f aca="true" t="shared" si="141" ref="L219:L230">D219+H219</f>
        <v>3148</v>
      </c>
      <c r="M219" s="195">
        <f aca="true" t="shared" si="142" ref="M219:M230">E219+I219</f>
        <v>103602</v>
      </c>
      <c r="N219" s="196">
        <f aca="true" t="shared" si="143" ref="N219:N230">SUM(K219:M219)</f>
        <v>269011</v>
      </c>
      <c r="O219" s="200">
        <f aca="true" t="shared" si="144" ref="O219:O231">G219/K219</f>
        <v>0.42859960187598994</v>
      </c>
      <c r="P219" s="201">
        <f aca="true" t="shared" si="145" ref="P219:P231">H219/L219</f>
        <v>0.6527954256670903</v>
      </c>
      <c r="Q219" s="202">
        <f aca="true" t="shared" si="146" ref="Q219:Q231">I219/M219</f>
        <v>0.558290380494585</v>
      </c>
      <c r="R219" s="127"/>
    </row>
    <row r="220" spans="1:18" ht="12" customHeight="1">
      <c r="A220" s="309"/>
      <c r="B220" s="139" t="s">
        <v>10</v>
      </c>
      <c r="C220" s="140">
        <v>86940</v>
      </c>
      <c r="D220" s="141">
        <v>1206</v>
      </c>
      <c r="E220" s="142">
        <v>47536</v>
      </c>
      <c r="F220" s="143">
        <f aca="true" t="shared" si="147" ref="F220:F230">SUM(C220:E220)</f>
        <v>135682</v>
      </c>
      <c r="G220" s="144">
        <v>68500</v>
      </c>
      <c r="H220" s="141">
        <v>2095</v>
      </c>
      <c r="I220" s="145">
        <v>60651</v>
      </c>
      <c r="J220" s="143">
        <f t="shared" si="139"/>
        <v>131246</v>
      </c>
      <c r="K220" s="144">
        <f t="shared" si="140"/>
        <v>155440</v>
      </c>
      <c r="L220" s="141">
        <f t="shared" si="141"/>
        <v>3301</v>
      </c>
      <c r="M220" s="145">
        <f t="shared" si="142"/>
        <v>108187</v>
      </c>
      <c r="N220" s="143">
        <f t="shared" si="143"/>
        <v>266928</v>
      </c>
      <c r="O220" s="146">
        <f>G220/K220</f>
        <v>0.4406845084920226</v>
      </c>
      <c r="P220" s="147">
        <f t="shared" si="145"/>
        <v>0.6346561647985459</v>
      </c>
      <c r="Q220" s="204">
        <f t="shared" si="146"/>
        <v>0.5606126429238263</v>
      </c>
      <c r="R220" s="127"/>
    </row>
    <row r="221" spans="1:18" ht="12" customHeight="1">
      <c r="A221" s="309"/>
      <c r="B221" s="139" t="s">
        <v>11</v>
      </c>
      <c r="C221" s="253">
        <v>103784</v>
      </c>
      <c r="D221" s="254">
        <v>1863</v>
      </c>
      <c r="E221" s="255">
        <v>54751</v>
      </c>
      <c r="F221" s="152">
        <f t="shared" si="147"/>
        <v>160398</v>
      </c>
      <c r="G221" s="256">
        <v>76928</v>
      </c>
      <c r="H221" s="254">
        <v>2695</v>
      </c>
      <c r="I221" s="257">
        <v>68182</v>
      </c>
      <c r="J221" s="152">
        <f t="shared" si="139"/>
        <v>147805</v>
      </c>
      <c r="K221" s="144">
        <f t="shared" si="140"/>
        <v>180712</v>
      </c>
      <c r="L221" s="141">
        <f t="shared" si="141"/>
        <v>4558</v>
      </c>
      <c r="M221" s="145">
        <f t="shared" si="142"/>
        <v>122933</v>
      </c>
      <c r="N221" s="143">
        <f t="shared" si="143"/>
        <v>308203</v>
      </c>
      <c r="O221" s="146">
        <f>G221/K221</f>
        <v>0.42569392182035504</v>
      </c>
      <c r="P221" s="147">
        <f t="shared" si="145"/>
        <v>0.5912681000438789</v>
      </c>
      <c r="Q221" s="204">
        <f t="shared" si="146"/>
        <v>0.5546273173191901</v>
      </c>
      <c r="R221" s="127"/>
    </row>
    <row r="222" spans="1:18" ht="12" customHeight="1">
      <c r="A222" s="309"/>
      <c r="B222" s="139" t="s">
        <v>12</v>
      </c>
      <c r="C222" s="140">
        <v>113923</v>
      </c>
      <c r="D222" s="141">
        <v>1719</v>
      </c>
      <c r="E222" s="142">
        <v>47429</v>
      </c>
      <c r="F222" s="143">
        <f t="shared" si="147"/>
        <v>163071</v>
      </c>
      <c r="G222" s="144">
        <v>95147</v>
      </c>
      <c r="H222" s="141">
        <v>2796</v>
      </c>
      <c r="I222" s="145">
        <v>57556</v>
      </c>
      <c r="J222" s="143">
        <f>SUM(G222:I222)</f>
        <v>155499</v>
      </c>
      <c r="K222" s="144">
        <f t="shared" si="140"/>
        <v>209070</v>
      </c>
      <c r="L222" s="141">
        <f t="shared" si="141"/>
        <v>4515</v>
      </c>
      <c r="M222" s="145">
        <f t="shared" si="142"/>
        <v>104985</v>
      </c>
      <c r="N222" s="143">
        <f t="shared" si="143"/>
        <v>318570</v>
      </c>
      <c r="O222" s="146">
        <f t="shared" si="144"/>
        <v>0.4550963792031377</v>
      </c>
      <c r="P222" s="147">
        <f t="shared" si="145"/>
        <v>0.6192691029900332</v>
      </c>
      <c r="Q222" s="204">
        <f t="shared" si="146"/>
        <v>0.5482306996237558</v>
      </c>
      <c r="R222" s="127"/>
    </row>
    <row r="223" spans="1:18" ht="12" customHeight="1">
      <c r="A223" s="309"/>
      <c r="B223" s="139" t="s">
        <v>13</v>
      </c>
      <c r="C223" s="253">
        <v>92259</v>
      </c>
      <c r="D223" s="254">
        <v>1440</v>
      </c>
      <c r="E223" s="255">
        <v>54067</v>
      </c>
      <c r="F223" s="152">
        <f t="shared" si="147"/>
        <v>147766</v>
      </c>
      <c r="G223" s="256">
        <v>72521</v>
      </c>
      <c r="H223" s="254">
        <v>2434</v>
      </c>
      <c r="I223" s="257">
        <v>64476</v>
      </c>
      <c r="J223" s="152">
        <f t="shared" si="139"/>
        <v>139431</v>
      </c>
      <c r="K223" s="256">
        <f t="shared" si="140"/>
        <v>164780</v>
      </c>
      <c r="L223" s="254">
        <f t="shared" si="141"/>
        <v>3874</v>
      </c>
      <c r="M223" s="257">
        <f t="shared" si="142"/>
        <v>118543</v>
      </c>
      <c r="N223" s="152">
        <f t="shared" si="143"/>
        <v>287197</v>
      </c>
      <c r="O223" s="146">
        <f t="shared" si="144"/>
        <v>0.4401080228183032</v>
      </c>
      <c r="P223" s="147">
        <f t="shared" si="145"/>
        <v>0.628291171915333</v>
      </c>
      <c r="Q223" s="204">
        <f t="shared" si="146"/>
        <v>0.5439038998506871</v>
      </c>
      <c r="R223" s="127"/>
    </row>
    <row r="224" spans="1:18" ht="12" customHeight="1">
      <c r="A224" s="309"/>
      <c r="B224" s="139" t="s">
        <v>14</v>
      </c>
      <c r="C224" s="140">
        <v>99284</v>
      </c>
      <c r="D224" s="141">
        <v>1271</v>
      </c>
      <c r="E224" s="142">
        <v>54376</v>
      </c>
      <c r="F224" s="143">
        <f t="shared" si="147"/>
        <v>154931</v>
      </c>
      <c r="G224" s="256">
        <v>68900</v>
      </c>
      <c r="H224" s="254">
        <v>2007</v>
      </c>
      <c r="I224" s="257">
        <v>64338</v>
      </c>
      <c r="J224" s="143">
        <f t="shared" si="139"/>
        <v>135245</v>
      </c>
      <c r="K224" s="144">
        <f t="shared" si="140"/>
        <v>168184</v>
      </c>
      <c r="L224" s="141">
        <f t="shared" si="141"/>
        <v>3278</v>
      </c>
      <c r="M224" s="145">
        <f t="shared" si="142"/>
        <v>118714</v>
      </c>
      <c r="N224" s="143">
        <f t="shared" si="143"/>
        <v>290176</v>
      </c>
      <c r="O224" s="146">
        <f t="shared" si="144"/>
        <v>0.4096703610331542</v>
      </c>
      <c r="P224" s="147">
        <f t="shared" si="145"/>
        <v>0.6122635753508237</v>
      </c>
      <c r="Q224" s="204">
        <f t="shared" si="146"/>
        <v>0.5419579830517041</v>
      </c>
      <c r="R224" s="127"/>
    </row>
    <row r="225" spans="1:18" ht="12" customHeight="1">
      <c r="A225" s="309"/>
      <c r="B225" s="139" t="s">
        <v>15</v>
      </c>
      <c r="C225" s="140">
        <v>166586</v>
      </c>
      <c r="D225" s="141">
        <v>1632</v>
      </c>
      <c r="E225" s="142">
        <v>54391</v>
      </c>
      <c r="F225" s="143">
        <f t="shared" si="147"/>
        <v>222609</v>
      </c>
      <c r="G225" s="256">
        <v>129883</v>
      </c>
      <c r="H225" s="254">
        <v>1850</v>
      </c>
      <c r="I225" s="257">
        <v>62655</v>
      </c>
      <c r="J225" s="143">
        <f t="shared" si="139"/>
        <v>194388</v>
      </c>
      <c r="K225" s="144">
        <f t="shared" si="140"/>
        <v>296469</v>
      </c>
      <c r="L225" s="141">
        <f t="shared" si="141"/>
        <v>3482</v>
      </c>
      <c r="M225" s="145">
        <f t="shared" si="142"/>
        <v>117046</v>
      </c>
      <c r="N225" s="143">
        <f t="shared" si="143"/>
        <v>416997</v>
      </c>
      <c r="O225" s="146">
        <f t="shared" si="144"/>
        <v>0.4380997675979613</v>
      </c>
      <c r="P225" s="147">
        <f t="shared" si="145"/>
        <v>0.5313038483630098</v>
      </c>
      <c r="Q225" s="204">
        <f t="shared" si="146"/>
        <v>0.5353023597559934</v>
      </c>
      <c r="R225" s="127"/>
    </row>
    <row r="226" spans="1:18" ht="12" customHeight="1">
      <c r="A226" s="309"/>
      <c r="B226" s="139" t="s">
        <v>16</v>
      </c>
      <c r="C226" s="253">
        <v>197546</v>
      </c>
      <c r="D226" s="254">
        <v>1591</v>
      </c>
      <c r="E226" s="255">
        <v>41589</v>
      </c>
      <c r="F226" s="152">
        <f t="shared" si="147"/>
        <v>240726</v>
      </c>
      <c r="G226" s="256">
        <v>157388</v>
      </c>
      <c r="H226" s="254">
        <v>1809</v>
      </c>
      <c r="I226" s="257">
        <v>46097</v>
      </c>
      <c r="J226" s="143">
        <f t="shared" si="139"/>
        <v>205294</v>
      </c>
      <c r="K226" s="144">
        <f t="shared" si="140"/>
        <v>354934</v>
      </c>
      <c r="L226" s="141">
        <f t="shared" si="141"/>
        <v>3400</v>
      </c>
      <c r="M226" s="145">
        <f t="shared" si="142"/>
        <v>87686</v>
      </c>
      <c r="N226" s="143">
        <f t="shared" si="143"/>
        <v>446020</v>
      </c>
      <c r="O226" s="146">
        <f t="shared" si="144"/>
        <v>0.4434289191793404</v>
      </c>
      <c r="P226" s="147">
        <f t="shared" si="145"/>
        <v>0.5320588235294118</v>
      </c>
      <c r="Q226" s="204">
        <f t="shared" si="146"/>
        <v>0.5257053577538033</v>
      </c>
      <c r="R226" s="127"/>
    </row>
    <row r="227" spans="1:18" ht="12" customHeight="1">
      <c r="A227" s="309"/>
      <c r="B227" s="139" t="s">
        <v>17</v>
      </c>
      <c r="C227" s="253">
        <v>116325</v>
      </c>
      <c r="D227" s="254">
        <v>1672</v>
      </c>
      <c r="E227" s="255">
        <v>57351</v>
      </c>
      <c r="F227" s="143">
        <f t="shared" si="147"/>
        <v>175348</v>
      </c>
      <c r="G227" s="256">
        <v>77212</v>
      </c>
      <c r="H227" s="254">
        <v>1948</v>
      </c>
      <c r="I227" s="257">
        <v>67227</v>
      </c>
      <c r="J227" s="143">
        <f t="shared" si="139"/>
        <v>146387</v>
      </c>
      <c r="K227" s="144">
        <f t="shared" si="140"/>
        <v>193537</v>
      </c>
      <c r="L227" s="141">
        <f t="shared" si="141"/>
        <v>3620</v>
      </c>
      <c r="M227" s="145">
        <f t="shared" si="142"/>
        <v>124578</v>
      </c>
      <c r="N227" s="143">
        <f t="shared" si="143"/>
        <v>321735</v>
      </c>
      <c r="O227" s="146">
        <f t="shared" si="144"/>
        <v>0.3989521383508063</v>
      </c>
      <c r="P227" s="147">
        <f t="shared" si="145"/>
        <v>0.538121546961326</v>
      </c>
      <c r="Q227" s="204">
        <f t="shared" si="146"/>
        <v>0.5396378172711073</v>
      </c>
      <c r="R227" s="127"/>
    </row>
    <row r="228" spans="1:18" ht="12" customHeight="1">
      <c r="A228" s="309"/>
      <c r="B228" s="139" t="s">
        <v>18</v>
      </c>
      <c r="C228" s="140">
        <v>100119</v>
      </c>
      <c r="D228" s="141">
        <v>1050</v>
      </c>
      <c r="E228" s="142">
        <v>59948</v>
      </c>
      <c r="F228" s="143">
        <f t="shared" si="147"/>
        <v>161117</v>
      </c>
      <c r="G228" s="256">
        <v>65150</v>
      </c>
      <c r="H228" s="254">
        <v>1904</v>
      </c>
      <c r="I228" s="257">
        <v>70223</v>
      </c>
      <c r="J228" s="143">
        <f t="shared" si="139"/>
        <v>137277</v>
      </c>
      <c r="K228" s="144">
        <f t="shared" si="140"/>
        <v>165269</v>
      </c>
      <c r="L228" s="141">
        <f t="shared" si="141"/>
        <v>2954</v>
      </c>
      <c r="M228" s="145">
        <f t="shared" si="142"/>
        <v>130171</v>
      </c>
      <c r="N228" s="143">
        <f t="shared" si="143"/>
        <v>298394</v>
      </c>
      <c r="O228" s="146">
        <f t="shared" si="144"/>
        <v>0.39420580992200593</v>
      </c>
      <c r="P228" s="147">
        <f t="shared" si="145"/>
        <v>0.6445497630331753</v>
      </c>
      <c r="Q228" s="204">
        <f t="shared" si="146"/>
        <v>0.5394673160688632</v>
      </c>
      <c r="R228" s="127"/>
    </row>
    <row r="229" spans="1:18" ht="12" customHeight="1">
      <c r="A229" s="309"/>
      <c r="B229" s="139" t="s">
        <v>19</v>
      </c>
      <c r="C229" s="140">
        <v>83126</v>
      </c>
      <c r="D229" s="141">
        <v>639</v>
      </c>
      <c r="E229" s="142">
        <v>57060</v>
      </c>
      <c r="F229" s="143">
        <f t="shared" si="147"/>
        <v>140825</v>
      </c>
      <c r="G229" s="256">
        <v>57599</v>
      </c>
      <c r="H229" s="254">
        <v>1153</v>
      </c>
      <c r="I229" s="257">
        <v>65789</v>
      </c>
      <c r="J229" s="143">
        <f t="shared" si="139"/>
        <v>124541</v>
      </c>
      <c r="K229" s="144">
        <f t="shared" si="140"/>
        <v>140725</v>
      </c>
      <c r="L229" s="141">
        <f t="shared" si="141"/>
        <v>1792</v>
      </c>
      <c r="M229" s="145">
        <f t="shared" si="142"/>
        <v>122849</v>
      </c>
      <c r="N229" s="143">
        <f t="shared" si="143"/>
        <v>265366</v>
      </c>
      <c r="O229" s="146">
        <f t="shared" si="144"/>
        <v>0.409301829809913</v>
      </c>
      <c r="P229" s="147">
        <f t="shared" si="145"/>
        <v>0.6434151785714286</v>
      </c>
      <c r="Q229" s="204">
        <f t="shared" si="146"/>
        <v>0.5355273547200221</v>
      </c>
      <c r="R229" s="127"/>
    </row>
    <row r="230" spans="1:18" ht="12" customHeight="1" thickBot="1">
      <c r="A230" s="309"/>
      <c r="B230" s="268" t="s">
        <v>20</v>
      </c>
      <c r="C230" s="206">
        <v>99751</v>
      </c>
      <c r="D230" s="207">
        <v>1100</v>
      </c>
      <c r="E230" s="208">
        <v>47224</v>
      </c>
      <c r="F230" s="209">
        <f t="shared" si="147"/>
        <v>148075</v>
      </c>
      <c r="G230" s="210">
        <v>76972</v>
      </c>
      <c r="H230" s="211">
        <v>1698</v>
      </c>
      <c r="I230" s="212">
        <v>55560</v>
      </c>
      <c r="J230" s="209">
        <f t="shared" si="139"/>
        <v>134230</v>
      </c>
      <c r="K230" s="213">
        <f t="shared" si="140"/>
        <v>176723</v>
      </c>
      <c r="L230" s="207">
        <f t="shared" si="141"/>
        <v>2798</v>
      </c>
      <c r="M230" s="214">
        <f t="shared" si="142"/>
        <v>102784</v>
      </c>
      <c r="N230" s="209">
        <f t="shared" si="143"/>
        <v>282305</v>
      </c>
      <c r="O230" s="215">
        <f>G230/K230</f>
        <v>0.4355516825766878</v>
      </c>
      <c r="P230" s="216">
        <f t="shared" si="145"/>
        <v>0.6068620443173696</v>
      </c>
      <c r="Q230" s="217">
        <f t="shared" si="146"/>
        <v>0.5405510585305106</v>
      </c>
      <c r="R230" s="127"/>
    </row>
    <row r="231" spans="1:18" ht="12" customHeight="1">
      <c r="A231" s="309"/>
      <c r="B231" s="274" t="s">
        <v>21</v>
      </c>
      <c r="C231" s="275">
        <f>SUM(C219:C230)</f>
        <v>1352359</v>
      </c>
      <c r="D231" s="276">
        <f aca="true" t="shared" si="148" ref="D231:I231">SUM(D219:D230)</f>
        <v>16276</v>
      </c>
      <c r="E231" s="277">
        <f t="shared" si="148"/>
        <v>621484</v>
      </c>
      <c r="F231" s="278">
        <f t="shared" si="148"/>
        <v>1990119</v>
      </c>
      <c r="G231" s="279">
        <f t="shared" si="148"/>
        <v>1015745</v>
      </c>
      <c r="H231" s="276">
        <f t="shared" si="148"/>
        <v>24444</v>
      </c>
      <c r="I231" s="280">
        <f t="shared" si="148"/>
        <v>740594</v>
      </c>
      <c r="J231" s="278">
        <f>SUM(G231:I231)</f>
        <v>1780783</v>
      </c>
      <c r="K231" s="281">
        <f>SUM(K219:K230)</f>
        <v>2368104</v>
      </c>
      <c r="L231" s="276">
        <f>SUM(L219:L230)</f>
        <v>40720</v>
      </c>
      <c r="M231" s="280">
        <f>SUM(M219:M230)</f>
        <v>1362078</v>
      </c>
      <c r="N231" s="278">
        <f>K231+L231+M231</f>
        <v>3770902</v>
      </c>
      <c r="O231" s="282">
        <f t="shared" si="144"/>
        <v>0.4289275302098219</v>
      </c>
      <c r="P231" s="283">
        <f t="shared" si="145"/>
        <v>0.600294695481336</v>
      </c>
      <c r="Q231" s="284">
        <f t="shared" si="146"/>
        <v>0.5437236340356426</v>
      </c>
      <c r="R231" s="127"/>
    </row>
    <row r="232" spans="1:18" ht="12" customHeight="1" thickBot="1">
      <c r="A232" s="179"/>
      <c r="B232" s="180"/>
      <c r="C232" s="181"/>
      <c r="D232" s="182"/>
      <c r="E232" s="183"/>
      <c r="F232" s="184"/>
      <c r="G232" s="185"/>
      <c r="H232" s="182"/>
      <c r="I232" s="186"/>
      <c r="J232" s="184"/>
      <c r="K232" s="181"/>
      <c r="L232" s="182"/>
      <c r="M232" s="186"/>
      <c r="N232" s="184"/>
      <c r="O232" s="187"/>
      <c r="P232" s="188"/>
      <c r="Q232" s="189"/>
      <c r="R232" s="127"/>
    </row>
    <row r="233" spans="1:18" ht="12" customHeight="1">
      <c r="A233" s="308">
        <v>2018</v>
      </c>
      <c r="B233" s="267" t="s">
        <v>9</v>
      </c>
      <c r="C233" s="193">
        <v>89483</v>
      </c>
      <c r="D233" s="194">
        <v>1148</v>
      </c>
      <c r="E233" s="195">
        <v>52906</v>
      </c>
      <c r="F233" s="196">
        <f>SUM(C233:E233)</f>
        <v>143537</v>
      </c>
      <c r="G233" s="197">
        <v>70720</v>
      </c>
      <c r="H233" s="198">
        <v>1766</v>
      </c>
      <c r="I233" s="195">
        <v>64860</v>
      </c>
      <c r="J233" s="196">
        <f>SUM(G233:I233)</f>
        <v>137346</v>
      </c>
      <c r="K233" s="197">
        <f aca="true" t="shared" si="149" ref="K233:K244">C233+G233</f>
        <v>160203</v>
      </c>
      <c r="L233" s="199">
        <f aca="true" t="shared" si="150" ref="L233:L244">D233+H233</f>
        <v>2914</v>
      </c>
      <c r="M233" s="195">
        <f aca="true" t="shared" si="151" ref="M233:M244">E233+I233</f>
        <v>117766</v>
      </c>
      <c r="N233" s="196">
        <f aca="true" t="shared" si="152" ref="N233:N244">SUM(K233:M233)</f>
        <v>280883</v>
      </c>
      <c r="O233" s="200">
        <f aca="true" t="shared" si="153" ref="O233:Q244">G233/K233</f>
        <v>0.44143992309756996</v>
      </c>
      <c r="P233" s="290">
        <f t="shared" si="153"/>
        <v>0.6060398078242965</v>
      </c>
      <c r="Q233" s="202">
        <f t="shared" si="153"/>
        <v>0.5507531885263998</v>
      </c>
      <c r="R233" s="127"/>
    </row>
    <row r="234" spans="1:18" ht="12" customHeight="1">
      <c r="A234" s="309"/>
      <c r="B234" s="139" t="s">
        <v>10</v>
      </c>
      <c r="C234" s="140">
        <v>84908</v>
      </c>
      <c r="D234" s="141">
        <v>1295</v>
      </c>
      <c r="E234" s="142">
        <v>50848</v>
      </c>
      <c r="F234" s="143">
        <f aca="true" t="shared" si="154" ref="F234:F244">SUM(C234:E234)</f>
        <v>137051</v>
      </c>
      <c r="G234" s="144">
        <v>68783</v>
      </c>
      <c r="H234" s="141">
        <v>2002</v>
      </c>
      <c r="I234" s="145">
        <v>64248</v>
      </c>
      <c r="J234" s="143">
        <f>SUM(G234:I234)</f>
        <v>135033</v>
      </c>
      <c r="K234" s="144">
        <f t="shared" si="149"/>
        <v>153691</v>
      </c>
      <c r="L234" s="141">
        <f t="shared" si="150"/>
        <v>3297</v>
      </c>
      <c r="M234" s="145">
        <f t="shared" si="151"/>
        <v>115096</v>
      </c>
      <c r="N234" s="143">
        <f t="shared" si="152"/>
        <v>272084</v>
      </c>
      <c r="O234" s="146">
        <f t="shared" si="153"/>
        <v>0.44754084494212415</v>
      </c>
      <c r="P234" s="147">
        <f t="shared" si="153"/>
        <v>0.6072186836518046</v>
      </c>
      <c r="Q234" s="204">
        <f t="shared" si="153"/>
        <v>0.5582122749704594</v>
      </c>
      <c r="R234" s="127"/>
    </row>
    <row r="235" spans="1:18" ht="12" customHeight="1">
      <c r="A235" s="309"/>
      <c r="B235" s="139" t="s">
        <v>11</v>
      </c>
      <c r="C235" s="253">
        <v>109331</v>
      </c>
      <c r="D235" s="254">
        <v>1996</v>
      </c>
      <c r="E235" s="255">
        <v>57336</v>
      </c>
      <c r="F235" s="152">
        <f t="shared" si="154"/>
        <v>168663</v>
      </c>
      <c r="G235" s="256">
        <v>80204</v>
      </c>
      <c r="H235" s="254">
        <v>2642</v>
      </c>
      <c r="I235" s="257">
        <v>72526</v>
      </c>
      <c r="J235" s="152">
        <f>SUM(G235:I235)</f>
        <v>155372</v>
      </c>
      <c r="K235" s="144">
        <f t="shared" si="149"/>
        <v>189535</v>
      </c>
      <c r="L235" s="141">
        <f t="shared" si="150"/>
        <v>4638</v>
      </c>
      <c r="M235" s="145">
        <f t="shared" si="151"/>
        <v>129862</v>
      </c>
      <c r="N235" s="143">
        <f t="shared" si="152"/>
        <v>324035</v>
      </c>
      <c r="O235" s="146">
        <f t="shared" si="153"/>
        <v>0.4231619489803994</v>
      </c>
      <c r="P235" s="147">
        <f t="shared" si="153"/>
        <v>0.5696420871065114</v>
      </c>
      <c r="Q235" s="204">
        <f t="shared" si="153"/>
        <v>0.5584851611710893</v>
      </c>
      <c r="R235" s="127"/>
    </row>
    <row r="236" spans="1:18" ht="12" customHeight="1">
      <c r="A236" s="309"/>
      <c r="B236" s="139" t="s">
        <v>12</v>
      </c>
      <c r="C236" s="140">
        <v>95740</v>
      </c>
      <c r="D236" s="141">
        <v>1363</v>
      </c>
      <c r="E236" s="142">
        <v>47655</v>
      </c>
      <c r="F236" s="143">
        <f t="shared" si="154"/>
        <v>144758</v>
      </c>
      <c r="G236" s="144">
        <v>89566</v>
      </c>
      <c r="H236" s="141">
        <v>2743</v>
      </c>
      <c r="I236" s="145">
        <v>70464</v>
      </c>
      <c r="J236" s="143">
        <f>SUM(G236:I236)</f>
        <v>162773</v>
      </c>
      <c r="K236" s="144">
        <f t="shared" si="149"/>
        <v>185306</v>
      </c>
      <c r="L236" s="141">
        <f t="shared" si="150"/>
        <v>4106</v>
      </c>
      <c r="M236" s="145">
        <f t="shared" si="151"/>
        <v>118119</v>
      </c>
      <c r="N236" s="143">
        <f t="shared" si="152"/>
        <v>307531</v>
      </c>
      <c r="O236" s="146">
        <f t="shared" si="153"/>
        <v>0.48334106828704954</v>
      </c>
      <c r="P236" s="147">
        <f t="shared" si="153"/>
        <v>0.6680467608377983</v>
      </c>
      <c r="Q236" s="204">
        <f t="shared" si="153"/>
        <v>0.5965509359205547</v>
      </c>
      <c r="R236" s="127"/>
    </row>
    <row r="237" spans="1:18" ht="12" customHeight="1">
      <c r="A237" s="309"/>
      <c r="B237" s="139" t="s">
        <v>13</v>
      </c>
      <c r="C237" s="253">
        <v>100286</v>
      </c>
      <c r="D237" s="254">
        <v>1340</v>
      </c>
      <c r="E237" s="255">
        <v>54101</v>
      </c>
      <c r="F237" s="152">
        <f t="shared" si="154"/>
        <v>155727</v>
      </c>
      <c r="G237" s="256">
        <v>87504</v>
      </c>
      <c r="H237" s="254">
        <v>2244</v>
      </c>
      <c r="I237" s="257">
        <v>70159</v>
      </c>
      <c r="J237" s="152">
        <f aca="true" t="shared" si="155" ref="J237:J244">SUM(G237:I237)</f>
        <v>159907</v>
      </c>
      <c r="K237" s="256">
        <f t="shared" si="149"/>
        <v>187790</v>
      </c>
      <c r="L237" s="254">
        <f t="shared" si="150"/>
        <v>3584</v>
      </c>
      <c r="M237" s="257">
        <f t="shared" si="151"/>
        <v>124260</v>
      </c>
      <c r="N237" s="152">
        <f t="shared" si="152"/>
        <v>315634</v>
      </c>
      <c r="O237" s="146">
        <f t="shared" si="153"/>
        <v>0.4659673039032962</v>
      </c>
      <c r="P237" s="147">
        <f t="shared" si="153"/>
        <v>0.6261160714285714</v>
      </c>
      <c r="Q237" s="204">
        <f t="shared" si="153"/>
        <v>0.5646145179462417</v>
      </c>
      <c r="R237" s="127"/>
    </row>
    <row r="238" spans="1:18" ht="12" customHeight="1">
      <c r="A238" s="309"/>
      <c r="B238" s="139" t="s">
        <v>14</v>
      </c>
      <c r="C238" s="140">
        <v>94140</v>
      </c>
      <c r="D238" s="141">
        <v>1342</v>
      </c>
      <c r="E238" s="142">
        <v>52270</v>
      </c>
      <c r="F238" s="143">
        <f t="shared" si="154"/>
        <v>147752</v>
      </c>
      <c r="G238" s="256">
        <v>69987</v>
      </c>
      <c r="H238" s="254">
        <v>1912</v>
      </c>
      <c r="I238" s="257">
        <v>71523</v>
      </c>
      <c r="J238" s="143">
        <f t="shared" si="155"/>
        <v>143422</v>
      </c>
      <c r="K238" s="144">
        <f t="shared" si="149"/>
        <v>164127</v>
      </c>
      <c r="L238" s="141">
        <f t="shared" si="150"/>
        <v>3254</v>
      </c>
      <c r="M238" s="145">
        <f t="shared" si="151"/>
        <v>123793</v>
      </c>
      <c r="N238" s="143">
        <f t="shared" si="152"/>
        <v>291174</v>
      </c>
      <c r="O238" s="146">
        <f t="shared" si="153"/>
        <v>0.42641978467893765</v>
      </c>
      <c r="P238" s="147">
        <f t="shared" si="153"/>
        <v>0.5875845113706207</v>
      </c>
      <c r="Q238" s="204">
        <f t="shared" si="153"/>
        <v>0.5777628783533802</v>
      </c>
      <c r="R238" s="127"/>
    </row>
    <row r="239" spans="1:18" ht="12" customHeight="1">
      <c r="A239" s="309"/>
      <c r="B239" s="139" t="s">
        <v>15</v>
      </c>
      <c r="C239" s="140">
        <v>167698</v>
      </c>
      <c r="D239" s="141">
        <v>1883</v>
      </c>
      <c r="E239" s="142">
        <v>55820</v>
      </c>
      <c r="F239" s="143">
        <f t="shared" si="154"/>
        <v>225401</v>
      </c>
      <c r="G239" s="256">
        <v>120930</v>
      </c>
      <c r="H239" s="254">
        <v>1905</v>
      </c>
      <c r="I239" s="257">
        <v>69190</v>
      </c>
      <c r="J239" s="143">
        <f t="shared" si="155"/>
        <v>192025</v>
      </c>
      <c r="K239" s="144">
        <f t="shared" si="149"/>
        <v>288628</v>
      </c>
      <c r="L239" s="141">
        <f t="shared" si="150"/>
        <v>3788</v>
      </c>
      <c r="M239" s="145">
        <f t="shared" si="151"/>
        <v>125010</v>
      </c>
      <c r="N239" s="143">
        <f t="shared" si="152"/>
        <v>417426</v>
      </c>
      <c r="O239" s="146">
        <f t="shared" si="153"/>
        <v>0.4189822193273002</v>
      </c>
      <c r="P239" s="147">
        <f t="shared" si="153"/>
        <v>0.5029039070749736</v>
      </c>
      <c r="Q239" s="204">
        <f t="shared" si="153"/>
        <v>0.5534757219422446</v>
      </c>
      <c r="R239" s="127"/>
    </row>
    <row r="240" spans="1:18" ht="12" customHeight="1">
      <c r="A240" s="309"/>
      <c r="B240" s="139" t="s">
        <v>16</v>
      </c>
      <c r="C240" s="253">
        <v>203863</v>
      </c>
      <c r="D240" s="254">
        <v>2058</v>
      </c>
      <c r="E240" s="255">
        <v>40970</v>
      </c>
      <c r="F240" s="152">
        <f t="shared" si="154"/>
        <v>246891</v>
      </c>
      <c r="G240" s="256">
        <v>164456</v>
      </c>
      <c r="H240" s="254">
        <v>1908</v>
      </c>
      <c r="I240" s="257">
        <v>47075</v>
      </c>
      <c r="J240" s="143">
        <f t="shared" si="155"/>
        <v>213439</v>
      </c>
      <c r="K240" s="144">
        <f t="shared" si="149"/>
        <v>368319</v>
      </c>
      <c r="L240" s="141">
        <f t="shared" si="150"/>
        <v>3966</v>
      </c>
      <c r="M240" s="145">
        <f t="shared" si="151"/>
        <v>88045</v>
      </c>
      <c r="N240" s="143">
        <f t="shared" si="152"/>
        <v>460330</v>
      </c>
      <c r="O240" s="146">
        <f t="shared" si="153"/>
        <v>0.44650425310668196</v>
      </c>
      <c r="P240" s="147">
        <f t="shared" si="153"/>
        <v>0.481089258698941</v>
      </c>
      <c r="Q240" s="204">
        <f t="shared" si="153"/>
        <v>0.5346697711397581</v>
      </c>
      <c r="R240" s="127"/>
    </row>
    <row r="241" spans="1:18" ht="12" customHeight="1">
      <c r="A241" s="309"/>
      <c r="B241" s="139" t="s">
        <v>17</v>
      </c>
      <c r="C241" s="253">
        <v>116405</v>
      </c>
      <c r="D241" s="254">
        <v>1579</v>
      </c>
      <c r="E241" s="255">
        <v>52929</v>
      </c>
      <c r="F241" s="143">
        <f t="shared" si="154"/>
        <v>170913</v>
      </c>
      <c r="G241" s="256">
        <v>74981</v>
      </c>
      <c r="H241" s="254">
        <v>2016</v>
      </c>
      <c r="I241" s="257">
        <v>64288</v>
      </c>
      <c r="J241" s="143">
        <f t="shared" si="155"/>
        <v>141285</v>
      </c>
      <c r="K241" s="144">
        <f t="shared" si="149"/>
        <v>191386</v>
      </c>
      <c r="L241" s="141">
        <f t="shared" si="150"/>
        <v>3595</v>
      </c>
      <c r="M241" s="145">
        <f t="shared" si="151"/>
        <v>117217</v>
      </c>
      <c r="N241" s="143">
        <f t="shared" si="152"/>
        <v>312198</v>
      </c>
      <c r="O241" s="146">
        <f t="shared" si="153"/>
        <v>0.3917789179981817</v>
      </c>
      <c r="P241" s="147">
        <f t="shared" si="153"/>
        <v>0.560778859527121</v>
      </c>
      <c r="Q241" s="204">
        <f t="shared" si="153"/>
        <v>0.5484528694643268</v>
      </c>
      <c r="R241" s="127"/>
    </row>
    <row r="242" spans="1:18" ht="12" customHeight="1">
      <c r="A242" s="309"/>
      <c r="B242" s="139" t="s">
        <v>18</v>
      </c>
      <c r="C242" s="140">
        <v>88706</v>
      </c>
      <c r="D242" s="141">
        <v>1127</v>
      </c>
      <c r="E242" s="142">
        <v>59251</v>
      </c>
      <c r="F242" s="143">
        <f t="shared" si="154"/>
        <v>149084</v>
      </c>
      <c r="G242" s="256">
        <v>63098</v>
      </c>
      <c r="H242" s="254">
        <v>2070</v>
      </c>
      <c r="I242" s="257">
        <v>71366</v>
      </c>
      <c r="J242" s="143">
        <f t="shared" si="155"/>
        <v>136534</v>
      </c>
      <c r="K242" s="144">
        <f t="shared" si="149"/>
        <v>151804</v>
      </c>
      <c r="L242" s="141">
        <f t="shared" si="150"/>
        <v>3197</v>
      </c>
      <c r="M242" s="145">
        <f t="shared" si="151"/>
        <v>130617</v>
      </c>
      <c r="N242" s="143">
        <f t="shared" si="152"/>
        <v>285618</v>
      </c>
      <c r="O242" s="146">
        <f t="shared" si="153"/>
        <v>0.41565439645859137</v>
      </c>
      <c r="P242" s="147">
        <f t="shared" si="153"/>
        <v>0.6474820143884892</v>
      </c>
      <c r="Q242" s="204">
        <f t="shared" si="153"/>
        <v>0.5463760459970755</v>
      </c>
      <c r="R242" s="127"/>
    </row>
    <row r="243" spans="1:18" ht="12" customHeight="1">
      <c r="A243" s="309"/>
      <c r="B243" s="139" t="s">
        <v>19</v>
      </c>
      <c r="C243" s="140">
        <v>70667</v>
      </c>
      <c r="D243" s="141">
        <v>843</v>
      </c>
      <c r="E243" s="142">
        <v>52491</v>
      </c>
      <c r="F243" s="143">
        <f t="shared" si="154"/>
        <v>124001</v>
      </c>
      <c r="G243" s="256">
        <v>58967</v>
      </c>
      <c r="H243" s="254">
        <v>1263</v>
      </c>
      <c r="I243" s="257">
        <v>67496</v>
      </c>
      <c r="J243" s="143">
        <f t="shared" si="155"/>
        <v>127726</v>
      </c>
      <c r="K243" s="144">
        <f t="shared" si="149"/>
        <v>129634</v>
      </c>
      <c r="L243" s="141">
        <f t="shared" si="150"/>
        <v>2106</v>
      </c>
      <c r="M243" s="145">
        <f t="shared" si="151"/>
        <v>119987</v>
      </c>
      <c r="N243" s="143">
        <f t="shared" si="152"/>
        <v>251727</v>
      </c>
      <c r="O243" s="146">
        <f t="shared" si="153"/>
        <v>0.4548729499976858</v>
      </c>
      <c r="P243" s="147">
        <f t="shared" si="153"/>
        <v>0.5997150997150997</v>
      </c>
      <c r="Q243" s="204">
        <f t="shared" si="153"/>
        <v>0.5625276071574421</v>
      </c>
      <c r="R243" s="127"/>
    </row>
    <row r="244" spans="1:18" ht="12" customHeight="1" thickBot="1">
      <c r="A244" s="309"/>
      <c r="B244" s="268" t="s">
        <v>20</v>
      </c>
      <c r="C244" s="206">
        <v>95527</v>
      </c>
      <c r="D244" s="207">
        <v>1250</v>
      </c>
      <c r="E244" s="208">
        <v>45624</v>
      </c>
      <c r="F244" s="209">
        <f t="shared" si="154"/>
        <v>142401</v>
      </c>
      <c r="G244" s="210">
        <v>71151</v>
      </c>
      <c r="H244" s="211">
        <v>1848</v>
      </c>
      <c r="I244" s="212">
        <v>53090</v>
      </c>
      <c r="J244" s="209">
        <f t="shared" si="155"/>
        <v>126089</v>
      </c>
      <c r="K244" s="213">
        <f t="shared" si="149"/>
        <v>166678</v>
      </c>
      <c r="L244" s="207">
        <f t="shared" si="150"/>
        <v>3098</v>
      </c>
      <c r="M244" s="214">
        <f t="shared" si="151"/>
        <v>98714</v>
      </c>
      <c r="N244" s="209">
        <f t="shared" si="152"/>
        <v>268490</v>
      </c>
      <c r="O244" s="215">
        <f t="shared" si="153"/>
        <v>0.4268769723658791</v>
      </c>
      <c r="P244" s="216">
        <f t="shared" si="153"/>
        <v>0.5965138799225307</v>
      </c>
      <c r="Q244" s="217">
        <f t="shared" si="153"/>
        <v>0.537816317847519</v>
      </c>
      <c r="R244" s="127"/>
    </row>
    <row r="245" spans="1:18" ht="12" customHeight="1">
      <c r="A245" s="309"/>
      <c r="B245" s="274" t="s">
        <v>21</v>
      </c>
      <c r="C245" s="275">
        <f>SUM(C233:C244)</f>
        <v>1316754</v>
      </c>
      <c r="D245" s="276">
        <f aca="true" t="shared" si="156" ref="D245:I245">SUM(D233:D244)</f>
        <v>17224</v>
      </c>
      <c r="E245" s="277">
        <f t="shared" si="156"/>
        <v>622201</v>
      </c>
      <c r="F245" s="278">
        <f t="shared" si="156"/>
        <v>1956179</v>
      </c>
      <c r="G245" s="279">
        <f t="shared" si="156"/>
        <v>1020347</v>
      </c>
      <c r="H245" s="276">
        <f t="shared" si="156"/>
        <v>24319</v>
      </c>
      <c r="I245" s="280">
        <f t="shared" si="156"/>
        <v>786285</v>
      </c>
      <c r="J245" s="278">
        <f>SUM(G245:I245)</f>
        <v>1830951</v>
      </c>
      <c r="K245" s="281">
        <f>SUM(K233:K244)</f>
        <v>2337101</v>
      </c>
      <c r="L245" s="276">
        <f>SUM(L233:L244)</f>
        <v>41543</v>
      </c>
      <c r="M245" s="280">
        <f>SUM(M233:M244)</f>
        <v>1408486</v>
      </c>
      <c r="N245" s="278">
        <f>K245+L245+M245</f>
        <v>3787130</v>
      </c>
      <c r="O245" s="282">
        <f>G245/K245</f>
        <v>0.43658660879439953</v>
      </c>
      <c r="P245" s="283">
        <f>H245/L245</f>
        <v>0.5853934477529307</v>
      </c>
      <c r="Q245" s="284">
        <f>I245/M245</f>
        <v>0.5582483602960909</v>
      </c>
      <c r="R245" s="127"/>
    </row>
    <row r="246" spans="1:18" ht="12" customHeight="1" thickBot="1">
      <c r="A246" s="179"/>
      <c r="B246" s="180"/>
      <c r="C246" s="181"/>
      <c r="D246" s="182"/>
      <c r="E246" s="183"/>
      <c r="F246" s="184"/>
      <c r="G246" s="185"/>
      <c r="H246" s="182"/>
      <c r="I246" s="186"/>
      <c r="J246" s="184"/>
      <c r="K246" s="181"/>
      <c r="L246" s="182"/>
      <c r="M246" s="186"/>
      <c r="N246" s="184"/>
      <c r="O246" s="187"/>
      <c r="P246" s="188"/>
      <c r="Q246" s="189"/>
      <c r="R246" s="127"/>
    </row>
    <row r="247" spans="1:18" ht="12" customHeight="1">
      <c r="A247" s="308">
        <v>2019</v>
      </c>
      <c r="B247" s="267" t="s">
        <v>9</v>
      </c>
      <c r="C247" s="193">
        <v>88580</v>
      </c>
      <c r="D247" s="194">
        <v>1336</v>
      </c>
      <c r="E247" s="195">
        <v>52043</v>
      </c>
      <c r="F247" s="196">
        <f>SUM(C247:E247)</f>
        <v>141959</v>
      </c>
      <c r="G247" s="197">
        <v>68819</v>
      </c>
      <c r="H247" s="198">
        <v>1840</v>
      </c>
      <c r="I247" s="195">
        <v>64667</v>
      </c>
      <c r="J247" s="196">
        <f>SUM(G247:I247)</f>
        <v>135326</v>
      </c>
      <c r="K247" s="197">
        <f aca="true" t="shared" si="157" ref="K247:K258">C247+G247</f>
        <v>157399</v>
      </c>
      <c r="L247" s="199">
        <f aca="true" t="shared" si="158" ref="L247:L258">D247+H247</f>
        <v>3176</v>
      </c>
      <c r="M247" s="195">
        <f aca="true" t="shared" si="159" ref="M247:M258">E247+I247</f>
        <v>116710</v>
      </c>
      <c r="N247" s="196">
        <f aca="true" t="shared" si="160" ref="N247:N258">SUM(K247:M247)</f>
        <v>277285</v>
      </c>
      <c r="O247" s="200">
        <f aca="true" t="shared" si="161" ref="O247:O258">G247/K247</f>
        <v>0.43722641185776273</v>
      </c>
      <c r="P247" s="290">
        <f aca="true" t="shared" si="162" ref="P247:P258">H247/L247</f>
        <v>0.5793450881612091</v>
      </c>
      <c r="Q247" s="202">
        <f aca="true" t="shared" si="163" ref="Q247:Q258">I247/M247</f>
        <v>0.5540827692571331</v>
      </c>
      <c r="R247" s="127"/>
    </row>
    <row r="248" spans="1:18" ht="12" customHeight="1">
      <c r="A248" s="309"/>
      <c r="B248" s="139" t="s">
        <v>10</v>
      </c>
      <c r="C248" s="140">
        <v>83936</v>
      </c>
      <c r="D248" s="141">
        <v>1366</v>
      </c>
      <c r="E248" s="142">
        <v>52632</v>
      </c>
      <c r="F248" s="143">
        <f aca="true" t="shared" si="164" ref="F248:F258">SUM(C248:E248)</f>
        <v>137934</v>
      </c>
      <c r="G248" s="144">
        <v>67126</v>
      </c>
      <c r="H248" s="141">
        <v>2127</v>
      </c>
      <c r="I248" s="145">
        <v>64941</v>
      </c>
      <c r="J248" s="143">
        <f>SUM(G248:I248)</f>
        <v>134194</v>
      </c>
      <c r="K248" s="144">
        <f t="shared" si="157"/>
        <v>151062</v>
      </c>
      <c r="L248" s="141">
        <f t="shared" si="158"/>
        <v>3493</v>
      </c>
      <c r="M248" s="145">
        <f t="shared" si="159"/>
        <v>117573</v>
      </c>
      <c r="N248" s="143">
        <f t="shared" si="160"/>
        <v>272128</v>
      </c>
      <c r="O248" s="146">
        <f t="shared" si="161"/>
        <v>0.44436059366352887</v>
      </c>
      <c r="P248" s="147">
        <f t="shared" si="162"/>
        <v>0.6089321500143143</v>
      </c>
      <c r="Q248" s="204">
        <f t="shared" si="163"/>
        <v>0.5523462019341175</v>
      </c>
      <c r="R248" s="127"/>
    </row>
    <row r="249" spans="1:18" ht="12" customHeight="1">
      <c r="A249" s="309"/>
      <c r="B249" s="139" t="s">
        <v>11</v>
      </c>
      <c r="C249" s="253">
        <v>109294</v>
      </c>
      <c r="D249" s="254">
        <v>2221</v>
      </c>
      <c r="E249" s="255">
        <v>58044</v>
      </c>
      <c r="F249" s="152">
        <f t="shared" si="164"/>
        <v>169559</v>
      </c>
      <c r="G249" s="256">
        <v>76618</v>
      </c>
      <c r="H249" s="254">
        <v>2718</v>
      </c>
      <c r="I249" s="257">
        <v>68275</v>
      </c>
      <c r="J249" s="152">
        <f>SUM(G249:I249)</f>
        <v>147611</v>
      </c>
      <c r="K249" s="144">
        <f t="shared" si="157"/>
        <v>185912</v>
      </c>
      <c r="L249" s="141">
        <f t="shared" si="158"/>
        <v>4939</v>
      </c>
      <c r="M249" s="145">
        <f t="shared" si="159"/>
        <v>126319</v>
      </c>
      <c r="N249" s="143">
        <f t="shared" si="160"/>
        <v>317170</v>
      </c>
      <c r="O249" s="146">
        <f t="shared" si="161"/>
        <v>0.4121197125521752</v>
      </c>
      <c r="P249" s="147">
        <f t="shared" si="162"/>
        <v>0.5503138287102652</v>
      </c>
      <c r="Q249" s="204">
        <f t="shared" si="163"/>
        <v>0.540496679042741</v>
      </c>
      <c r="R249" s="127"/>
    </row>
    <row r="250" spans="1:18" ht="12" customHeight="1">
      <c r="A250" s="309"/>
      <c r="B250" s="139" t="s">
        <v>12</v>
      </c>
      <c r="C250" s="140">
        <v>110370</v>
      </c>
      <c r="D250" s="141">
        <v>1855</v>
      </c>
      <c r="E250" s="142">
        <v>53691</v>
      </c>
      <c r="F250" s="143">
        <f t="shared" si="164"/>
        <v>165916</v>
      </c>
      <c r="G250" s="144">
        <v>90176</v>
      </c>
      <c r="H250" s="141">
        <v>2690</v>
      </c>
      <c r="I250" s="145">
        <v>65000</v>
      </c>
      <c r="J250" s="143">
        <f>SUM(G250:I250)</f>
        <v>157866</v>
      </c>
      <c r="K250" s="144">
        <f t="shared" si="157"/>
        <v>200546</v>
      </c>
      <c r="L250" s="141">
        <f t="shared" si="158"/>
        <v>4545</v>
      </c>
      <c r="M250" s="145">
        <f t="shared" si="159"/>
        <v>118691</v>
      </c>
      <c r="N250" s="143">
        <f t="shared" si="160"/>
        <v>323782</v>
      </c>
      <c r="O250" s="146">
        <f t="shared" si="161"/>
        <v>0.44965244881473576</v>
      </c>
      <c r="P250" s="147">
        <f t="shared" si="162"/>
        <v>0.5918591859185919</v>
      </c>
      <c r="Q250" s="204">
        <f t="shared" si="163"/>
        <v>0.5476405119175001</v>
      </c>
      <c r="R250" s="127"/>
    </row>
    <row r="251" spans="1:18" ht="12" customHeight="1">
      <c r="A251" s="309"/>
      <c r="B251" s="139" t="s">
        <v>13</v>
      </c>
      <c r="C251" s="253">
        <v>87093</v>
      </c>
      <c r="D251" s="254">
        <v>1581</v>
      </c>
      <c r="E251" s="255">
        <v>53485</v>
      </c>
      <c r="F251" s="152">
        <f t="shared" si="164"/>
        <v>142159</v>
      </c>
      <c r="G251" s="256">
        <v>66788</v>
      </c>
      <c r="H251" s="254">
        <v>2370</v>
      </c>
      <c r="I251" s="257">
        <v>67068</v>
      </c>
      <c r="J251" s="152">
        <f aca="true" t="shared" si="165" ref="J251:J258">SUM(G251:I251)</f>
        <v>136226</v>
      </c>
      <c r="K251" s="256">
        <f t="shared" si="157"/>
        <v>153881</v>
      </c>
      <c r="L251" s="254">
        <f t="shared" si="158"/>
        <v>3951</v>
      </c>
      <c r="M251" s="257">
        <f t="shared" si="159"/>
        <v>120553</v>
      </c>
      <c r="N251" s="152">
        <f t="shared" si="160"/>
        <v>278385</v>
      </c>
      <c r="O251" s="146">
        <f t="shared" si="161"/>
        <v>0.43402369363339205</v>
      </c>
      <c r="P251" s="147">
        <f t="shared" si="162"/>
        <v>0.5998481397114654</v>
      </c>
      <c r="Q251" s="204">
        <f t="shared" si="163"/>
        <v>0.5563362172654351</v>
      </c>
      <c r="R251" s="127"/>
    </row>
    <row r="252" spans="1:18" ht="12" customHeight="1">
      <c r="A252" s="309"/>
      <c r="B252" s="139" t="s">
        <v>14</v>
      </c>
      <c r="C252" s="140">
        <v>105593</v>
      </c>
      <c r="D252" s="141">
        <v>1675</v>
      </c>
      <c r="E252" s="142">
        <v>52794</v>
      </c>
      <c r="F252" s="143">
        <f t="shared" si="164"/>
        <v>160062</v>
      </c>
      <c r="G252" s="256">
        <v>73938</v>
      </c>
      <c r="H252" s="254">
        <v>2126</v>
      </c>
      <c r="I252" s="257">
        <v>65659</v>
      </c>
      <c r="J252" s="143">
        <f t="shared" si="165"/>
        <v>141723</v>
      </c>
      <c r="K252" s="144">
        <f t="shared" si="157"/>
        <v>179531</v>
      </c>
      <c r="L252" s="141">
        <f t="shared" si="158"/>
        <v>3801</v>
      </c>
      <c r="M252" s="145">
        <f t="shared" si="159"/>
        <v>118453</v>
      </c>
      <c r="N252" s="143">
        <f t="shared" si="160"/>
        <v>301785</v>
      </c>
      <c r="O252" s="146">
        <f t="shared" si="161"/>
        <v>0.41183973798396933</v>
      </c>
      <c r="P252" s="147">
        <f t="shared" si="162"/>
        <v>0.5593264930281505</v>
      </c>
      <c r="Q252" s="204">
        <f t="shared" si="163"/>
        <v>0.5543042388120183</v>
      </c>
      <c r="R252" s="127"/>
    </row>
    <row r="253" spans="1:18" ht="12" customHeight="1">
      <c r="A253" s="309"/>
      <c r="B253" s="139" t="s">
        <v>15</v>
      </c>
      <c r="C253" s="140">
        <v>157560</v>
      </c>
      <c r="D253" s="141">
        <v>2200</v>
      </c>
      <c r="E253" s="142">
        <v>57932</v>
      </c>
      <c r="F253" s="143">
        <f t="shared" si="164"/>
        <v>217692</v>
      </c>
      <c r="G253" s="256">
        <v>120469</v>
      </c>
      <c r="H253" s="254">
        <v>2376</v>
      </c>
      <c r="I253" s="257">
        <v>74951</v>
      </c>
      <c r="J253" s="143">
        <f t="shared" si="165"/>
        <v>197796</v>
      </c>
      <c r="K253" s="144">
        <f t="shared" si="157"/>
        <v>278029</v>
      </c>
      <c r="L253" s="141">
        <f t="shared" si="158"/>
        <v>4576</v>
      </c>
      <c r="M253" s="145">
        <f t="shared" si="159"/>
        <v>132883</v>
      </c>
      <c r="N253" s="143">
        <f t="shared" si="160"/>
        <v>415488</v>
      </c>
      <c r="O253" s="146">
        <f t="shared" si="161"/>
        <v>0.4332965266213237</v>
      </c>
      <c r="P253" s="147">
        <f t="shared" si="162"/>
        <v>0.5192307692307693</v>
      </c>
      <c r="Q253" s="204">
        <f t="shared" si="163"/>
        <v>0.5640375367804761</v>
      </c>
      <c r="R253" s="127"/>
    </row>
    <row r="254" spans="1:18" ht="12" customHeight="1">
      <c r="A254" s="309"/>
      <c r="B254" s="139" t="s">
        <v>16</v>
      </c>
      <c r="C254" s="253">
        <v>202965</v>
      </c>
      <c r="D254" s="254">
        <v>2488</v>
      </c>
      <c r="E254" s="255">
        <v>38185</v>
      </c>
      <c r="F254" s="152">
        <f t="shared" si="164"/>
        <v>243638</v>
      </c>
      <c r="G254" s="256">
        <v>167445</v>
      </c>
      <c r="H254" s="254">
        <v>2039</v>
      </c>
      <c r="I254" s="257">
        <v>45033</v>
      </c>
      <c r="J254" s="143">
        <f t="shared" si="165"/>
        <v>214517</v>
      </c>
      <c r="K254" s="144">
        <f t="shared" si="157"/>
        <v>370410</v>
      </c>
      <c r="L254" s="141">
        <f t="shared" si="158"/>
        <v>4527</v>
      </c>
      <c r="M254" s="145">
        <f t="shared" si="159"/>
        <v>83218</v>
      </c>
      <c r="N254" s="143">
        <f t="shared" si="160"/>
        <v>458155</v>
      </c>
      <c r="O254" s="146">
        <f t="shared" si="161"/>
        <v>0.4520531303150563</v>
      </c>
      <c r="P254" s="147">
        <f t="shared" si="162"/>
        <v>0.45040865915617406</v>
      </c>
      <c r="Q254" s="204">
        <f t="shared" si="163"/>
        <v>0.541144944603331</v>
      </c>
      <c r="R254" s="127"/>
    </row>
    <row r="255" spans="1:18" ht="12" customHeight="1">
      <c r="A255" s="309"/>
      <c r="B255" s="139" t="s">
        <v>17</v>
      </c>
      <c r="C255" s="253">
        <v>111439</v>
      </c>
      <c r="D255" s="254">
        <v>1826</v>
      </c>
      <c r="E255" s="255">
        <v>53204</v>
      </c>
      <c r="F255" s="143">
        <f t="shared" si="164"/>
        <v>166469</v>
      </c>
      <c r="G255" s="256">
        <v>74679</v>
      </c>
      <c r="H255" s="254">
        <v>2144</v>
      </c>
      <c r="I255" s="257">
        <v>64648</v>
      </c>
      <c r="J255" s="143">
        <f t="shared" si="165"/>
        <v>141471</v>
      </c>
      <c r="K255" s="144">
        <f t="shared" si="157"/>
        <v>186118</v>
      </c>
      <c r="L255" s="141">
        <f t="shared" si="158"/>
        <v>3970</v>
      </c>
      <c r="M255" s="145">
        <f t="shared" si="159"/>
        <v>117852</v>
      </c>
      <c r="N255" s="143">
        <f t="shared" si="160"/>
        <v>307940</v>
      </c>
      <c r="O255" s="146">
        <f t="shared" si="161"/>
        <v>0.4012454464372065</v>
      </c>
      <c r="P255" s="147">
        <f t="shared" si="162"/>
        <v>0.5400503778337532</v>
      </c>
      <c r="Q255" s="204">
        <f t="shared" si="163"/>
        <v>0.5485524216814309</v>
      </c>
      <c r="R255" s="127"/>
    </row>
    <row r="256" spans="1:18" ht="12" customHeight="1">
      <c r="A256" s="309"/>
      <c r="B256" s="139" t="s">
        <v>18</v>
      </c>
      <c r="C256" s="140">
        <v>90010</v>
      </c>
      <c r="D256" s="141">
        <v>1434</v>
      </c>
      <c r="E256" s="142">
        <v>58856</v>
      </c>
      <c r="F256" s="143">
        <f t="shared" si="164"/>
        <v>150300</v>
      </c>
      <c r="G256" s="256">
        <v>65083</v>
      </c>
      <c r="H256" s="254">
        <v>2287</v>
      </c>
      <c r="I256" s="257">
        <v>70074</v>
      </c>
      <c r="J256" s="143">
        <f t="shared" si="165"/>
        <v>137444</v>
      </c>
      <c r="K256" s="144">
        <f t="shared" si="157"/>
        <v>155093</v>
      </c>
      <c r="L256" s="141">
        <f t="shared" si="158"/>
        <v>3721</v>
      </c>
      <c r="M256" s="145">
        <f t="shared" si="159"/>
        <v>128930</v>
      </c>
      <c r="N256" s="143">
        <f t="shared" si="160"/>
        <v>287744</v>
      </c>
      <c r="O256" s="146">
        <f t="shared" si="161"/>
        <v>0.419638539456971</v>
      </c>
      <c r="P256" s="147">
        <f t="shared" si="162"/>
        <v>0.6146197258801398</v>
      </c>
      <c r="Q256" s="204">
        <f t="shared" si="163"/>
        <v>0.5435042270999767</v>
      </c>
      <c r="R256" s="127"/>
    </row>
    <row r="257" spans="1:18" ht="12" customHeight="1">
      <c r="A257" s="309"/>
      <c r="B257" s="139" t="s">
        <v>19</v>
      </c>
      <c r="C257" s="140">
        <v>71122</v>
      </c>
      <c r="D257" s="141">
        <v>1113</v>
      </c>
      <c r="E257" s="142">
        <v>52590</v>
      </c>
      <c r="F257" s="143">
        <f t="shared" si="164"/>
        <v>124825</v>
      </c>
      <c r="G257" s="256">
        <v>59191</v>
      </c>
      <c r="H257" s="254">
        <v>1636</v>
      </c>
      <c r="I257" s="257">
        <v>65434</v>
      </c>
      <c r="J257" s="143">
        <f t="shared" si="165"/>
        <v>126261</v>
      </c>
      <c r="K257" s="144">
        <f t="shared" si="157"/>
        <v>130313</v>
      </c>
      <c r="L257" s="141">
        <f t="shared" si="158"/>
        <v>2749</v>
      </c>
      <c r="M257" s="145">
        <f t="shared" si="159"/>
        <v>118024</v>
      </c>
      <c r="N257" s="143">
        <f t="shared" si="160"/>
        <v>251086</v>
      </c>
      <c r="O257" s="146">
        <f t="shared" si="161"/>
        <v>0.45422175838174245</v>
      </c>
      <c r="P257" s="147">
        <f t="shared" si="162"/>
        <v>0.5951255001818844</v>
      </c>
      <c r="Q257" s="204">
        <f t="shared" si="163"/>
        <v>0.5544126618314918</v>
      </c>
      <c r="R257" s="127"/>
    </row>
    <row r="258" spans="1:18" ht="12" customHeight="1" thickBot="1">
      <c r="A258" s="309"/>
      <c r="B258" s="268" t="s">
        <v>20</v>
      </c>
      <c r="C258" s="206">
        <v>97568</v>
      </c>
      <c r="D258" s="207">
        <v>1471</v>
      </c>
      <c r="E258" s="208">
        <v>44555</v>
      </c>
      <c r="F258" s="209">
        <f t="shared" si="164"/>
        <v>143594</v>
      </c>
      <c r="G258" s="210">
        <v>81195</v>
      </c>
      <c r="H258" s="211">
        <v>2238</v>
      </c>
      <c r="I258" s="212">
        <v>55956</v>
      </c>
      <c r="J258" s="209">
        <f t="shared" si="165"/>
        <v>139389</v>
      </c>
      <c r="K258" s="213">
        <f t="shared" si="157"/>
        <v>178763</v>
      </c>
      <c r="L258" s="207">
        <f t="shared" si="158"/>
        <v>3709</v>
      </c>
      <c r="M258" s="214">
        <f t="shared" si="159"/>
        <v>100511</v>
      </c>
      <c r="N258" s="209">
        <f t="shared" si="160"/>
        <v>282983</v>
      </c>
      <c r="O258" s="215">
        <f t="shared" si="161"/>
        <v>0.45420472916655014</v>
      </c>
      <c r="P258" s="216">
        <f t="shared" si="162"/>
        <v>0.6033971420868158</v>
      </c>
      <c r="Q258" s="217">
        <f t="shared" si="163"/>
        <v>0.5567151854025928</v>
      </c>
      <c r="R258" s="127"/>
    </row>
    <row r="259" spans="1:18" ht="12" customHeight="1">
      <c r="A259" s="309"/>
      <c r="B259" s="274" t="s">
        <v>21</v>
      </c>
      <c r="C259" s="275">
        <f>SUM(C247:C258)</f>
        <v>1315530</v>
      </c>
      <c r="D259" s="276">
        <f aca="true" t="shared" si="166" ref="D259:I259">SUM(D247:D258)</f>
        <v>20566</v>
      </c>
      <c r="E259" s="277">
        <f t="shared" si="166"/>
        <v>628011</v>
      </c>
      <c r="F259" s="278">
        <f t="shared" si="166"/>
        <v>1964107</v>
      </c>
      <c r="G259" s="279">
        <f t="shared" si="166"/>
        <v>1011527</v>
      </c>
      <c r="H259" s="276">
        <f t="shared" si="166"/>
        <v>26591</v>
      </c>
      <c r="I259" s="280">
        <f t="shared" si="166"/>
        <v>771706</v>
      </c>
      <c r="J259" s="278">
        <f>SUM(G259:I259)</f>
        <v>1809824</v>
      </c>
      <c r="K259" s="281">
        <f>SUM(K247:K258)</f>
        <v>2327057</v>
      </c>
      <c r="L259" s="276">
        <f>SUM(L247:L258)</f>
        <v>47157</v>
      </c>
      <c r="M259" s="280">
        <f>SUM(M247:M258)</f>
        <v>1399717</v>
      </c>
      <c r="N259" s="278">
        <f>K259+L259+M259</f>
        <v>3773931</v>
      </c>
      <c r="O259" s="282">
        <f>G259/K259</f>
        <v>0.43468080068515724</v>
      </c>
      <c r="P259" s="283">
        <f>H259/L259</f>
        <v>0.5638823504463812</v>
      </c>
      <c r="Q259" s="284">
        <f>I259/M259</f>
        <v>0.5513300188538112</v>
      </c>
      <c r="R259" s="127"/>
    </row>
    <row r="260" spans="1:18" ht="12" customHeight="1" thickBot="1">
      <c r="A260" s="179"/>
      <c r="B260" s="180"/>
      <c r="C260" s="181"/>
      <c r="D260" s="182"/>
      <c r="E260" s="183"/>
      <c r="F260" s="184"/>
      <c r="G260" s="185"/>
      <c r="H260" s="182"/>
      <c r="I260" s="186"/>
      <c r="J260" s="184"/>
      <c r="K260" s="181"/>
      <c r="L260" s="182"/>
      <c r="M260" s="186"/>
      <c r="N260" s="184"/>
      <c r="O260" s="187"/>
      <c r="P260" s="188"/>
      <c r="Q260" s="189"/>
      <c r="R260" s="127"/>
    </row>
    <row r="261" spans="1:18" ht="12" customHeight="1">
      <c r="A261" s="308">
        <v>2020</v>
      </c>
      <c r="B261" s="267" t="s">
        <v>9</v>
      </c>
      <c r="C261" s="193">
        <v>96935</v>
      </c>
      <c r="D261" s="194">
        <v>1653</v>
      </c>
      <c r="E261" s="195">
        <v>51573</v>
      </c>
      <c r="F261" s="196">
        <f>SUM(C261:E261)</f>
        <v>150161</v>
      </c>
      <c r="G261" s="197">
        <v>76014</v>
      </c>
      <c r="H261" s="198">
        <v>2252</v>
      </c>
      <c r="I261" s="195">
        <v>62510</v>
      </c>
      <c r="J261" s="196">
        <f>SUM(G261:I261)</f>
        <v>140776</v>
      </c>
      <c r="K261" s="197">
        <f aca="true" t="shared" si="167" ref="K261:K272">C261+G261</f>
        <v>172949</v>
      </c>
      <c r="L261" s="199">
        <f aca="true" t="shared" si="168" ref="L261:L272">D261+H261</f>
        <v>3905</v>
      </c>
      <c r="M261" s="195">
        <f aca="true" t="shared" si="169" ref="M261:M272">E261+I261</f>
        <v>114083</v>
      </c>
      <c r="N261" s="196">
        <f aca="true" t="shared" si="170" ref="N261:N272">SUM(K261:M261)</f>
        <v>290937</v>
      </c>
      <c r="O261" s="200">
        <f>IF(K261=0,"",G261/K261)</f>
        <v>0.4395168517886776</v>
      </c>
      <c r="P261" s="201">
        <f>IF(L261=0,"",H261/L261)</f>
        <v>0.576696542893726</v>
      </c>
      <c r="Q261" s="202">
        <f>IF(M261=0,"",I261/M261)</f>
        <v>0.5479343986395869</v>
      </c>
      <c r="R261" s="127"/>
    </row>
    <row r="262" spans="1:18" ht="12" customHeight="1">
      <c r="A262" s="309"/>
      <c r="B262" s="139" t="s">
        <v>10</v>
      </c>
      <c r="C262" s="140">
        <v>89798</v>
      </c>
      <c r="D262" s="141">
        <v>1541</v>
      </c>
      <c r="E262" s="142">
        <v>52590</v>
      </c>
      <c r="F262" s="143">
        <f aca="true" t="shared" si="171" ref="F262:F272">SUM(C262:E262)</f>
        <v>143929</v>
      </c>
      <c r="G262" s="144">
        <v>72909</v>
      </c>
      <c r="H262" s="141">
        <v>2493</v>
      </c>
      <c r="I262" s="145">
        <v>64364</v>
      </c>
      <c r="J262" s="143">
        <f>SUM(G262:I262)</f>
        <v>139766</v>
      </c>
      <c r="K262" s="144">
        <f t="shared" si="167"/>
        <v>162707</v>
      </c>
      <c r="L262" s="141">
        <f t="shared" si="168"/>
        <v>4034</v>
      </c>
      <c r="M262" s="145">
        <f t="shared" si="169"/>
        <v>116954</v>
      </c>
      <c r="N262" s="143">
        <f t="shared" si="170"/>
        <v>283695</v>
      </c>
      <c r="O262" s="146">
        <f aca="true" t="shared" si="172" ref="O262:O272">IF(K262=0,"",G262/K262)</f>
        <v>0.44809995882168563</v>
      </c>
      <c r="P262" s="147">
        <f aca="true" t="shared" si="173" ref="P262:P272">IF(L262=0,"",H262/L262)</f>
        <v>0.6179970252850768</v>
      </c>
      <c r="Q262" s="204">
        <f aca="true" t="shared" si="174" ref="Q262:Q272">IF(M262=0,"",I262/M262)</f>
        <v>0.5503360295500795</v>
      </c>
      <c r="R262" s="127"/>
    </row>
    <row r="263" spans="1:18" ht="12" customHeight="1">
      <c r="A263" s="309"/>
      <c r="B263" s="139" t="s">
        <v>11</v>
      </c>
      <c r="C263" s="253">
        <v>21061</v>
      </c>
      <c r="D263" s="254">
        <v>428</v>
      </c>
      <c r="E263" s="255">
        <v>47594</v>
      </c>
      <c r="F263" s="152">
        <f t="shared" si="171"/>
        <v>69083</v>
      </c>
      <c r="G263" s="256">
        <v>22132</v>
      </c>
      <c r="H263" s="254">
        <v>715</v>
      </c>
      <c r="I263" s="257">
        <v>58682</v>
      </c>
      <c r="J263" s="152">
        <f>SUM(G263:I263)</f>
        <v>81529</v>
      </c>
      <c r="K263" s="144">
        <f t="shared" si="167"/>
        <v>43193</v>
      </c>
      <c r="L263" s="141">
        <f t="shared" si="168"/>
        <v>1143</v>
      </c>
      <c r="M263" s="145">
        <f t="shared" si="169"/>
        <v>106276</v>
      </c>
      <c r="N263" s="143">
        <f t="shared" si="170"/>
        <v>150612</v>
      </c>
      <c r="O263" s="146">
        <f t="shared" si="172"/>
        <v>0.512397842242956</v>
      </c>
      <c r="P263" s="147">
        <f t="shared" si="173"/>
        <v>0.6255468066491688</v>
      </c>
      <c r="Q263" s="204">
        <f t="shared" si="174"/>
        <v>0.5521660581881139</v>
      </c>
      <c r="R263" s="127"/>
    </row>
    <row r="264" spans="1:18" ht="12" customHeight="1">
      <c r="A264" s="309"/>
      <c r="B264" s="139" t="s">
        <v>12</v>
      </c>
      <c r="C264" s="140">
        <v>2786</v>
      </c>
      <c r="D264" s="141">
        <v>19</v>
      </c>
      <c r="E264" s="142">
        <v>31025</v>
      </c>
      <c r="F264" s="143">
        <f t="shared" si="171"/>
        <v>33830</v>
      </c>
      <c r="G264" s="144">
        <v>3630</v>
      </c>
      <c r="H264" s="141">
        <v>193</v>
      </c>
      <c r="I264" s="145">
        <v>37737</v>
      </c>
      <c r="J264" s="143">
        <f>SUM(G264:I264)</f>
        <v>41560</v>
      </c>
      <c r="K264" s="144">
        <f t="shared" si="167"/>
        <v>6416</v>
      </c>
      <c r="L264" s="141">
        <f t="shared" si="168"/>
        <v>212</v>
      </c>
      <c r="M264" s="145">
        <f t="shared" si="169"/>
        <v>68762</v>
      </c>
      <c r="N264" s="143">
        <f t="shared" si="170"/>
        <v>75390</v>
      </c>
      <c r="O264" s="146">
        <f t="shared" si="172"/>
        <v>0.5657730673316709</v>
      </c>
      <c r="P264" s="147">
        <f t="shared" si="173"/>
        <v>0.910377358490566</v>
      </c>
      <c r="Q264" s="204">
        <f t="shared" si="174"/>
        <v>0.5488060265844508</v>
      </c>
      <c r="R264" s="127"/>
    </row>
    <row r="265" spans="1:18" ht="12" customHeight="1">
      <c r="A265" s="309"/>
      <c r="B265" s="139" t="s">
        <v>13</v>
      </c>
      <c r="C265" s="253">
        <v>8551</v>
      </c>
      <c r="D265" s="254">
        <v>15</v>
      </c>
      <c r="E265" s="255">
        <v>39290</v>
      </c>
      <c r="F265" s="152">
        <f t="shared" si="171"/>
        <v>47856</v>
      </c>
      <c r="G265" s="256">
        <v>9432</v>
      </c>
      <c r="H265" s="254">
        <v>189</v>
      </c>
      <c r="I265" s="257">
        <v>50259</v>
      </c>
      <c r="J265" s="152">
        <f aca="true" t="shared" si="175" ref="J265:J272">SUM(G265:I265)</f>
        <v>59880</v>
      </c>
      <c r="K265" s="256">
        <f t="shared" si="167"/>
        <v>17983</v>
      </c>
      <c r="L265" s="254">
        <f t="shared" si="168"/>
        <v>204</v>
      </c>
      <c r="M265" s="257">
        <f t="shared" si="169"/>
        <v>89549</v>
      </c>
      <c r="N265" s="152">
        <f t="shared" si="170"/>
        <v>107736</v>
      </c>
      <c r="O265" s="146">
        <f t="shared" si="172"/>
        <v>0.5244953567257966</v>
      </c>
      <c r="P265" s="147">
        <f t="shared" si="173"/>
        <v>0.9264705882352942</v>
      </c>
      <c r="Q265" s="204">
        <f t="shared" si="174"/>
        <v>0.5612457983897085</v>
      </c>
      <c r="R265" s="127"/>
    </row>
    <row r="266" spans="1:18" ht="12" customHeight="1">
      <c r="A266" s="309"/>
      <c r="B266" s="139" t="s">
        <v>14</v>
      </c>
      <c r="C266" s="140">
        <v>52983</v>
      </c>
      <c r="D266" s="141">
        <v>112</v>
      </c>
      <c r="E266" s="142">
        <v>46715</v>
      </c>
      <c r="F266" s="143">
        <f t="shared" si="171"/>
        <v>99810</v>
      </c>
      <c r="G266" s="256">
        <v>39140</v>
      </c>
      <c r="H266" s="254">
        <v>263</v>
      </c>
      <c r="I266" s="257">
        <v>61056</v>
      </c>
      <c r="J266" s="143">
        <f t="shared" si="175"/>
        <v>100459</v>
      </c>
      <c r="K266" s="144">
        <f t="shared" si="167"/>
        <v>92123</v>
      </c>
      <c r="L266" s="141">
        <f t="shared" si="168"/>
        <v>375</v>
      </c>
      <c r="M266" s="145">
        <f t="shared" si="169"/>
        <v>107771</v>
      </c>
      <c r="N266" s="143">
        <f t="shared" si="170"/>
        <v>200269</v>
      </c>
      <c r="O266" s="146">
        <f t="shared" si="172"/>
        <v>0.4248667542307567</v>
      </c>
      <c r="P266" s="147">
        <f t="shared" si="173"/>
        <v>0.7013333333333334</v>
      </c>
      <c r="Q266" s="204">
        <f t="shared" si="174"/>
        <v>0.5665345965055535</v>
      </c>
      <c r="R266" s="127"/>
    </row>
    <row r="267" spans="1:18" ht="12" customHeight="1">
      <c r="A267" s="309"/>
      <c r="B267" s="139" t="s">
        <v>15</v>
      </c>
      <c r="C267" s="140">
        <v>117337</v>
      </c>
      <c r="D267" s="141">
        <v>701</v>
      </c>
      <c r="E267" s="142">
        <v>51836</v>
      </c>
      <c r="F267" s="143">
        <f t="shared" si="171"/>
        <v>169874</v>
      </c>
      <c r="G267" s="256">
        <v>83451</v>
      </c>
      <c r="H267" s="254">
        <v>809</v>
      </c>
      <c r="I267" s="257">
        <v>67829</v>
      </c>
      <c r="J267" s="143">
        <f t="shared" si="175"/>
        <v>152089</v>
      </c>
      <c r="K267" s="144">
        <f t="shared" si="167"/>
        <v>200788</v>
      </c>
      <c r="L267" s="141">
        <f t="shared" si="168"/>
        <v>1510</v>
      </c>
      <c r="M267" s="145">
        <f t="shared" si="169"/>
        <v>119665</v>
      </c>
      <c r="N267" s="143">
        <f t="shared" si="170"/>
        <v>321963</v>
      </c>
      <c r="O267" s="146">
        <f t="shared" si="172"/>
        <v>0.4156174671793135</v>
      </c>
      <c r="P267" s="147">
        <f t="shared" si="173"/>
        <v>0.5357615894039736</v>
      </c>
      <c r="Q267" s="204">
        <f t="shared" si="174"/>
        <v>0.5668240504742406</v>
      </c>
      <c r="R267" s="127"/>
    </row>
    <row r="268" spans="1:18" ht="12" customHeight="1">
      <c r="A268" s="309"/>
      <c r="B268" s="139" t="s">
        <v>16</v>
      </c>
      <c r="C268" s="253">
        <v>152194</v>
      </c>
      <c r="D268" s="254">
        <v>1031</v>
      </c>
      <c r="E268" s="255">
        <v>40081</v>
      </c>
      <c r="F268" s="152">
        <f t="shared" si="171"/>
        <v>193306</v>
      </c>
      <c r="G268" s="256">
        <v>107209</v>
      </c>
      <c r="H268" s="254">
        <v>1134</v>
      </c>
      <c r="I268" s="257">
        <v>46501</v>
      </c>
      <c r="J268" s="143">
        <f t="shared" si="175"/>
        <v>154844</v>
      </c>
      <c r="K268" s="144">
        <f t="shared" si="167"/>
        <v>259403</v>
      </c>
      <c r="L268" s="141">
        <f t="shared" si="168"/>
        <v>2165</v>
      </c>
      <c r="M268" s="145">
        <f t="shared" si="169"/>
        <v>86582</v>
      </c>
      <c r="N268" s="143">
        <f t="shared" si="170"/>
        <v>348150</v>
      </c>
      <c r="O268" s="146">
        <f t="shared" si="172"/>
        <v>0.41329128807299836</v>
      </c>
      <c r="P268" s="147">
        <f t="shared" si="173"/>
        <v>0.5237875288683603</v>
      </c>
      <c r="Q268" s="204">
        <f t="shared" si="174"/>
        <v>0.5370746806495577</v>
      </c>
      <c r="R268" s="127"/>
    </row>
    <row r="269" spans="1:18" ht="12" customHeight="1">
      <c r="A269" s="309"/>
      <c r="B269" s="139" t="s">
        <v>17</v>
      </c>
      <c r="C269" s="253">
        <v>85005</v>
      </c>
      <c r="D269" s="254">
        <v>596</v>
      </c>
      <c r="E269" s="255">
        <v>52335</v>
      </c>
      <c r="F269" s="143">
        <f t="shared" si="171"/>
        <v>137936</v>
      </c>
      <c r="G269" s="256">
        <v>50247</v>
      </c>
      <c r="H269" s="254">
        <v>972</v>
      </c>
      <c r="I269" s="257">
        <v>66625</v>
      </c>
      <c r="J269" s="143">
        <f t="shared" si="175"/>
        <v>117844</v>
      </c>
      <c r="K269" s="144">
        <f t="shared" si="167"/>
        <v>135252</v>
      </c>
      <c r="L269" s="141">
        <f t="shared" si="168"/>
        <v>1568</v>
      </c>
      <c r="M269" s="145">
        <f t="shared" si="169"/>
        <v>118960</v>
      </c>
      <c r="N269" s="143">
        <f t="shared" si="170"/>
        <v>255780</v>
      </c>
      <c r="O269" s="146">
        <f>IF(K269=0,"",G269/K269)</f>
        <v>0.3715065211605004</v>
      </c>
      <c r="P269" s="147">
        <f t="shared" si="173"/>
        <v>0.6198979591836735</v>
      </c>
      <c r="Q269" s="204">
        <f t="shared" si="174"/>
        <v>0.5600622057834567</v>
      </c>
      <c r="R269" s="127"/>
    </row>
    <row r="270" spans="1:18" ht="12" customHeight="1">
      <c r="A270" s="309"/>
      <c r="B270" s="139" t="s">
        <v>18</v>
      </c>
      <c r="C270" s="140">
        <v>53274</v>
      </c>
      <c r="D270" s="141">
        <v>313</v>
      </c>
      <c r="E270" s="142">
        <v>55551</v>
      </c>
      <c r="F270" s="143">
        <f t="shared" si="171"/>
        <v>109138</v>
      </c>
      <c r="G270" s="256">
        <v>37493</v>
      </c>
      <c r="H270" s="254">
        <v>803</v>
      </c>
      <c r="I270" s="257">
        <v>68104</v>
      </c>
      <c r="J270" s="143">
        <f t="shared" si="175"/>
        <v>106400</v>
      </c>
      <c r="K270" s="144">
        <f t="shared" si="167"/>
        <v>90767</v>
      </c>
      <c r="L270" s="141">
        <f t="shared" si="168"/>
        <v>1116</v>
      </c>
      <c r="M270" s="145">
        <f t="shared" si="169"/>
        <v>123655</v>
      </c>
      <c r="N270" s="143">
        <f t="shared" si="170"/>
        <v>215538</v>
      </c>
      <c r="O270" s="146">
        <f t="shared" si="172"/>
        <v>0.41306862626284885</v>
      </c>
      <c r="P270" s="147">
        <f t="shared" si="173"/>
        <v>0.7195340501792115</v>
      </c>
      <c r="Q270" s="204">
        <f t="shared" si="174"/>
        <v>0.5507581577776879</v>
      </c>
      <c r="R270" s="127"/>
    </row>
    <row r="271" spans="1:18" ht="12" customHeight="1">
      <c r="A271" s="309"/>
      <c r="B271" s="139" t="s">
        <v>19</v>
      </c>
      <c r="C271" s="140">
        <v>18214</v>
      </c>
      <c r="D271" s="141">
        <v>58</v>
      </c>
      <c r="E271" s="142">
        <v>49570</v>
      </c>
      <c r="F271" s="143">
        <f t="shared" si="171"/>
        <v>67842</v>
      </c>
      <c r="G271" s="256">
        <v>19182</v>
      </c>
      <c r="H271" s="254">
        <v>385</v>
      </c>
      <c r="I271" s="257">
        <v>66006</v>
      </c>
      <c r="J271" s="143">
        <f t="shared" si="175"/>
        <v>85573</v>
      </c>
      <c r="K271" s="144">
        <f t="shared" si="167"/>
        <v>37396</v>
      </c>
      <c r="L271" s="141">
        <f t="shared" si="168"/>
        <v>443</v>
      </c>
      <c r="M271" s="145">
        <f t="shared" si="169"/>
        <v>115576</v>
      </c>
      <c r="N271" s="143">
        <f t="shared" si="170"/>
        <v>153415</v>
      </c>
      <c r="O271" s="146">
        <f t="shared" si="172"/>
        <v>0.5129425607016793</v>
      </c>
      <c r="P271" s="147">
        <f t="shared" si="173"/>
        <v>0.8690744920993227</v>
      </c>
      <c r="Q271" s="204">
        <f t="shared" si="174"/>
        <v>0.5711047276251124</v>
      </c>
      <c r="R271" s="127"/>
    </row>
    <row r="272" spans="1:18" ht="12" customHeight="1" thickBot="1">
      <c r="A272" s="309"/>
      <c r="B272" s="268" t="s">
        <v>20</v>
      </c>
      <c r="C272" s="206">
        <v>29613</v>
      </c>
      <c r="D272" s="207">
        <v>22</v>
      </c>
      <c r="E272" s="208">
        <v>47522</v>
      </c>
      <c r="F272" s="209">
        <f t="shared" si="171"/>
        <v>77157</v>
      </c>
      <c r="G272" s="210">
        <v>29848</v>
      </c>
      <c r="H272" s="211">
        <v>419</v>
      </c>
      <c r="I272" s="212">
        <v>61104</v>
      </c>
      <c r="J272" s="209">
        <f t="shared" si="175"/>
        <v>91371</v>
      </c>
      <c r="K272" s="213">
        <f t="shared" si="167"/>
        <v>59461</v>
      </c>
      <c r="L272" s="207">
        <f t="shared" si="168"/>
        <v>441</v>
      </c>
      <c r="M272" s="214">
        <f t="shared" si="169"/>
        <v>108626</v>
      </c>
      <c r="N272" s="209">
        <f t="shared" si="170"/>
        <v>168528</v>
      </c>
      <c r="O272" s="215">
        <f t="shared" si="172"/>
        <v>0.5019760851650662</v>
      </c>
      <c r="P272" s="216">
        <f t="shared" si="173"/>
        <v>0.9501133786848073</v>
      </c>
      <c r="Q272" s="217">
        <f t="shared" si="174"/>
        <v>0.5625172610608878</v>
      </c>
      <c r="R272" s="127"/>
    </row>
    <row r="273" spans="1:18" ht="12" customHeight="1">
      <c r="A273" s="309"/>
      <c r="B273" s="274" t="s">
        <v>21</v>
      </c>
      <c r="C273" s="275">
        <f>SUM(C261:C272)</f>
        <v>727751</v>
      </c>
      <c r="D273" s="276">
        <f aca="true" t="shared" si="176" ref="D273:I273">SUM(D261:D272)</f>
        <v>6489</v>
      </c>
      <c r="E273" s="277">
        <f t="shared" si="176"/>
        <v>565682</v>
      </c>
      <c r="F273" s="278">
        <f t="shared" si="176"/>
        <v>1299922</v>
      </c>
      <c r="G273" s="279">
        <f t="shared" si="176"/>
        <v>550687</v>
      </c>
      <c r="H273" s="276">
        <f t="shared" si="176"/>
        <v>10627</v>
      </c>
      <c r="I273" s="280">
        <f t="shared" si="176"/>
        <v>710777</v>
      </c>
      <c r="J273" s="278">
        <f>SUM(G273:I273)</f>
        <v>1272091</v>
      </c>
      <c r="K273" s="281">
        <f>SUM(K261:K272)</f>
        <v>1278438</v>
      </c>
      <c r="L273" s="276">
        <f>SUM(L261:L272)</f>
        <v>17116</v>
      </c>
      <c r="M273" s="280">
        <f>SUM(M261:M272)</f>
        <v>1276459</v>
      </c>
      <c r="N273" s="278">
        <f>K273+L273+M273</f>
        <v>2572013</v>
      </c>
      <c r="O273" s="282">
        <f>G273/K273</f>
        <v>0.430749868198536</v>
      </c>
      <c r="P273" s="283">
        <f>H273/L273</f>
        <v>0.6208810469735919</v>
      </c>
      <c r="Q273" s="284">
        <f>I273/M273</f>
        <v>0.5568349629717837</v>
      </c>
      <c r="R273" s="127"/>
    </row>
    <row r="274" spans="1:18" ht="12" customHeight="1" thickBot="1">
      <c r="A274" s="179"/>
      <c r="B274" s="180"/>
      <c r="C274" s="181"/>
      <c r="D274" s="182"/>
      <c r="E274" s="183"/>
      <c r="F274" s="184"/>
      <c r="G274" s="185"/>
      <c r="H274" s="182"/>
      <c r="I274" s="186"/>
      <c r="J274" s="184"/>
      <c r="K274" s="181"/>
      <c r="L274" s="182"/>
      <c r="M274" s="186"/>
      <c r="N274" s="184"/>
      <c r="O274" s="187"/>
      <c r="P274" s="188"/>
      <c r="Q274" s="189"/>
      <c r="R274" s="127"/>
    </row>
    <row r="275" spans="1:18" ht="12" customHeight="1">
      <c r="A275" s="312" t="str">
        <f ca="1">"Diff "&amp;OFFSET(B261,COUNTA(C261:C272)-1,0)&amp;" 2020/2019"</f>
        <v>Diff DECEMBRE 2020/2019</v>
      </c>
      <c r="B275" s="313"/>
      <c r="C275" s="285">
        <f ca="1">OFFSET(C261,COUNTA($C261:$C272)-1,0)-OFFSET(C247,COUNTA($C261:$C272)-1,0)</f>
        <v>-67955</v>
      </c>
      <c r="D275" s="285">
        <f aca="true" ca="1" t="shared" si="177" ref="D275:N275">OFFSET(D261,COUNTA($C261:$C272)-1,0)-OFFSET(D247,COUNTA($C261:$C272)-1,0)</f>
        <v>-1449</v>
      </c>
      <c r="E275" s="285">
        <f ca="1" t="shared" si="177"/>
        <v>2967</v>
      </c>
      <c r="F275" s="285">
        <f ca="1" t="shared" si="177"/>
        <v>-66437</v>
      </c>
      <c r="G275" s="285">
        <f ca="1" t="shared" si="177"/>
        <v>-51347</v>
      </c>
      <c r="H275" s="285">
        <f ca="1" t="shared" si="177"/>
        <v>-1819</v>
      </c>
      <c r="I275" s="285">
        <f ca="1" t="shared" si="177"/>
        <v>5148</v>
      </c>
      <c r="J275" s="285">
        <f ca="1" t="shared" si="177"/>
        <v>-48018</v>
      </c>
      <c r="K275" s="285">
        <f ca="1" t="shared" si="177"/>
        <v>-119302</v>
      </c>
      <c r="L275" s="285">
        <f ca="1" t="shared" si="177"/>
        <v>-3268</v>
      </c>
      <c r="M275" s="285">
        <f ca="1" t="shared" si="177"/>
        <v>8115</v>
      </c>
      <c r="N275" s="285">
        <f ca="1" t="shared" si="177"/>
        <v>-114455</v>
      </c>
      <c r="O275" s="187"/>
      <c r="P275" s="188"/>
      <c r="Q275" s="189"/>
      <c r="R275" s="127"/>
    </row>
    <row r="276" spans="1:18" ht="12" customHeight="1" thickBot="1">
      <c r="A276" s="314"/>
      <c r="B276" s="315"/>
      <c r="C276" s="286">
        <f ca="1">(OFFSET(C261,COUNTA($C261:$C272)-1,0)-OFFSET(C247,COUNTA($C261:$C272)-1,0))/OFFSET(C247,COUNTA($C261:$C272)-1,0)</f>
        <v>-0.6964886028205969</v>
      </c>
      <c r="D276" s="286">
        <f aca="true" ca="1" t="shared" si="178" ref="D276:N276">(OFFSET(D261,COUNTA($C261:$C272)-1,0)-OFFSET(D247,COUNTA($C261:$C272)-1,0))/OFFSET(D247,COUNTA($C261:$C272)-1,0)</f>
        <v>-0.9850441876274643</v>
      </c>
      <c r="E276" s="286">
        <f ca="1" t="shared" si="178"/>
        <v>0.06659185276624396</v>
      </c>
      <c r="F276" s="286">
        <f ca="1" t="shared" si="178"/>
        <v>-0.4626725350641392</v>
      </c>
      <c r="G276" s="286">
        <f ca="1" t="shared" si="178"/>
        <v>-0.6323911570909538</v>
      </c>
      <c r="H276" s="286">
        <f ca="1" t="shared" si="178"/>
        <v>-0.8127792672028596</v>
      </c>
      <c r="I276" s="286">
        <f ca="1" t="shared" si="178"/>
        <v>0.0920008578168561</v>
      </c>
      <c r="J276" s="286">
        <f ca="1" t="shared" si="178"/>
        <v>-0.34448916342035596</v>
      </c>
      <c r="K276" s="286">
        <f ca="1" t="shared" si="178"/>
        <v>-0.6673752398426968</v>
      </c>
      <c r="L276" s="286">
        <f ca="1" t="shared" si="178"/>
        <v>-0.8811000269614452</v>
      </c>
      <c r="M276" s="286">
        <f ca="1" t="shared" si="178"/>
        <v>0.08073743172389092</v>
      </c>
      <c r="N276" s="286">
        <f ca="1" t="shared" si="178"/>
        <v>-0.4044589250944403</v>
      </c>
      <c r="O276" s="187"/>
      <c r="P276" s="188"/>
      <c r="Q276" s="189"/>
      <c r="R276" s="127"/>
    </row>
    <row r="277" spans="1:18" ht="12" customHeight="1">
      <c r="A277" s="179"/>
      <c r="B277" s="180"/>
      <c r="C277" s="181"/>
      <c r="D277" s="182"/>
      <c r="E277" s="183"/>
      <c r="F277" s="184"/>
      <c r="G277" s="185"/>
      <c r="H277" s="182"/>
      <c r="I277" s="186"/>
      <c r="J277" s="184"/>
      <c r="K277" s="181"/>
      <c r="L277" s="182"/>
      <c r="M277" s="186"/>
      <c r="N277" s="184"/>
      <c r="O277" s="187"/>
      <c r="P277" s="188"/>
      <c r="Q277" s="189"/>
      <c r="R277" s="127"/>
    </row>
    <row r="278" spans="1:17" s="229" customFormat="1" ht="11.25" customHeight="1" thickBot="1">
      <c r="A278" s="224"/>
      <c r="B278" s="224"/>
      <c r="C278" s="225"/>
      <c r="D278" s="225"/>
      <c r="E278" s="226"/>
      <c r="F278" s="225"/>
      <c r="G278" s="225"/>
      <c r="H278" s="226"/>
      <c r="I278" s="225"/>
      <c r="J278" s="225"/>
      <c r="K278" s="226"/>
      <c r="L278" s="227"/>
      <c r="M278" s="228"/>
      <c r="N278" s="2"/>
      <c r="O278" s="223"/>
      <c r="P278" s="223"/>
      <c r="Q278" s="223"/>
    </row>
    <row r="279" spans="1:17" ht="30" customHeight="1">
      <c r="A279" s="322">
        <f>(_XLL.FIN.MOIS(1/1/2019,COUNTA(C261:C272)-1))+"31/12/2019"</f>
        <v>44196</v>
      </c>
      <c r="B279" s="323"/>
      <c r="C279" s="339" t="s">
        <v>2</v>
      </c>
      <c r="D279" s="340"/>
      <c r="E279" s="340"/>
      <c r="F279" s="341"/>
      <c r="G279" s="339" t="s">
        <v>3</v>
      </c>
      <c r="H279" s="340"/>
      <c r="I279" s="340"/>
      <c r="J279" s="341"/>
      <c r="K279" s="339" t="s">
        <v>4</v>
      </c>
      <c r="L279" s="340"/>
      <c r="M279" s="340"/>
      <c r="N279" s="341"/>
      <c r="O279" s="336" t="s">
        <v>31</v>
      </c>
      <c r="P279" s="337"/>
      <c r="Q279" s="338"/>
    </row>
    <row r="280" spans="1:17" ht="28.5" customHeight="1" thickBot="1">
      <c r="A280" s="324"/>
      <c r="B280" s="325"/>
      <c r="C280" s="230" t="s">
        <v>5</v>
      </c>
      <c r="D280" s="231" t="s">
        <v>6</v>
      </c>
      <c r="E280" s="232" t="s">
        <v>7</v>
      </c>
      <c r="F280" s="233" t="s">
        <v>8</v>
      </c>
      <c r="G280" s="230" t="s">
        <v>5</v>
      </c>
      <c r="H280" s="231" t="s">
        <v>6</v>
      </c>
      <c r="I280" s="232" t="s">
        <v>7</v>
      </c>
      <c r="J280" s="233" t="s">
        <v>8</v>
      </c>
      <c r="K280" s="230" t="s">
        <v>5</v>
      </c>
      <c r="L280" s="231" t="s">
        <v>6</v>
      </c>
      <c r="M280" s="232" t="s">
        <v>7</v>
      </c>
      <c r="N280" s="233" t="s">
        <v>8</v>
      </c>
      <c r="O280" s="234" t="s">
        <v>5</v>
      </c>
      <c r="P280" s="218" t="s">
        <v>6</v>
      </c>
      <c r="Q280" s="219" t="s">
        <v>7</v>
      </c>
    </row>
    <row r="281" spans="1:17" ht="18" customHeight="1">
      <c r="A281" s="342">
        <v>1998</v>
      </c>
      <c r="B281" s="343"/>
      <c r="C281" s="242">
        <f ca="1">SUM(C5:OFFSET(C5,(COUNTA($C$233:$C$244)-1),0))</f>
        <v>1192615</v>
      </c>
      <c r="D281" s="245">
        <f ca="1">SUM(D5:OFFSET(D5,(COUNTA($C$233:$C$244)-1),0))</f>
        <v>28470</v>
      </c>
      <c r="E281" s="243">
        <f ca="1">SUM(E5:OFFSET(E5,(COUNTA($C$233:$C$244)-1),0))</f>
        <v>776604</v>
      </c>
      <c r="F281" s="252">
        <f>SUM(C281:E281)</f>
        <v>1997689</v>
      </c>
      <c r="G281" s="272">
        <f ca="1">SUM(G5:OFFSET(G5,(COUNTA($C$233:$C$244)-1),0))</f>
        <v>630114</v>
      </c>
      <c r="H281" s="245">
        <f ca="1">SUM(H5:OFFSET(H5,(COUNTA($C$233:$C$244)-1),0))</f>
        <v>11082</v>
      </c>
      <c r="I281" s="243">
        <f ca="1">SUM(I5:OFFSET(I5,(COUNTA($C$233:$C$244)-1),0))</f>
        <v>773168</v>
      </c>
      <c r="J281" s="273">
        <f>SUM(G281:I281)</f>
        <v>1414364</v>
      </c>
      <c r="K281" s="235">
        <f>C281+G281</f>
        <v>1822729</v>
      </c>
      <c r="L281" s="238">
        <f>D281+H281</f>
        <v>39552</v>
      </c>
      <c r="M281" s="236">
        <f>E281+I281</f>
        <v>1549772</v>
      </c>
      <c r="N281" s="237">
        <f>F281+J281</f>
        <v>3412053</v>
      </c>
      <c r="O281" s="239">
        <f aca="true" t="shared" si="179" ref="O281:O290">G281/K281</f>
        <v>0.3456981262711023</v>
      </c>
      <c r="P281" s="240">
        <f aca="true" t="shared" si="180" ref="P281:P290">H281/L281</f>
        <v>0.2801881067961165</v>
      </c>
      <c r="Q281" s="241">
        <f aca="true" t="shared" si="181" ref="Q281:Q290">I281/M281</f>
        <v>0.4988914498390731</v>
      </c>
    </row>
    <row r="282" spans="1:17" ht="18" customHeight="1">
      <c r="A282" s="316">
        <v>2002</v>
      </c>
      <c r="B282" s="317"/>
      <c r="C282" s="242">
        <f ca="1">SUM(C18:OFFSET(C18,(COUNTA($C$233:$C$244)-1),0))</f>
        <v>935444</v>
      </c>
      <c r="D282" s="245">
        <f ca="1">SUM(D18:OFFSET(D18,(COUNTA($C$233:$C$244)-1),0))</f>
        <v>7470</v>
      </c>
      <c r="E282" s="243">
        <f ca="1">SUM(E18:OFFSET(E18,(COUNTA($C$233:$C$244)-1),0))</f>
        <v>78682</v>
      </c>
      <c r="F282" s="244">
        <f aca="true" t="shared" si="182" ref="F282:F309">SUM(C282:E282)</f>
        <v>1021596</v>
      </c>
      <c r="G282" s="242">
        <f ca="1">SUM(G18:OFFSET(G18,(COUNTA($C$233:$C$244)-1),0))</f>
        <v>953019</v>
      </c>
      <c r="H282" s="245">
        <f ca="1">SUM(H18:OFFSET(H18,(COUNTA($C$233:$C$244)-1),0))</f>
        <v>23892</v>
      </c>
      <c r="I282" s="243">
        <f ca="1">SUM(I18:OFFSET(I18,(COUNTA($C$233:$C$244)-1),0))</f>
        <v>1451862</v>
      </c>
      <c r="J282" s="244">
        <f aca="true" t="shared" si="183" ref="J282:J313">SUM(G282:I282)</f>
        <v>2428773</v>
      </c>
      <c r="K282" s="242">
        <f aca="true" t="shared" si="184" ref="K282:K312">C282+G282</f>
        <v>1888463</v>
      </c>
      <c r="L282" s="245">
        <f aca="true" t="shared" si="185" ref="L282:L312">D282+H282</f>
        <v>31362</v>
      </c>
      <c r="M282" s="243">
        <f aca="true" t="shared" si="186" ref="M282:M312">E282+I282</f>
        <v>1530544</v>
      </c>
      <c r="N282" s="244">
        <f aca="true" t="shared" si="187" ref="N282:N312">F282+J282</f>
        <v>3450369</v>
      </c>
      <c r="O282" s="220">
        <f t="shared" si="179"/>
        <v>0.5046532550545073</v>
      </c>
      <c r="P282" s="221">
        <f t="shared" si="180"/>
        <v>0.7618136598431222</v>
      </c>
      <c r="Q282" s="222">
        <f t="shared" si="181"/>
        <v>0.9485921345613063</v>
      </c>
    </row>
    <row r="283" spans="1:17" ht="18" customHeight="1">
      <c r="A283" s="316">
        <v>2003</v>
      </c>
      <c r="B283" s="317"/>
      <c r="C283" s="242">
        <f ca="1">SUM(C31:OFFSET(C31,(COUNTA($C$233:$C$244)-1),0))</f>
        <v>1126912</v>
      </c>
      <c r="D283" s="245">
        <f ca="1">SUM(D31:OFFSET(D31,(COUNTA($C$233:$C$244)-1),0))</f>
        <v>12597</v>
      </c>
      <c r="E283" s="243">
        <f ca="1">SUM(E31:OFFSET(E31,(COUNTA($C$233:$C$244)-1),0))</f>
        <v>274327</v>
      </c>
      <c r="F283" s="244">
        <f t="shared" si="182"/>
        <v>1413836</v>
      </c>
      <c r="G283" s="242">
        <f ca="1">SUM(G31:OFFSET(G31,(COUNTA($C$233:$C$244)-1),0))</f>
        <v>846611</v>
      </c>
      <c r="H283" s="245">
        <f ca="1">SUM(H31:OFFSET(H31,(COUNTA($C$233:$C$244)-1),0))</f>
        <v>22574</v>
      </c>
      <c r="I283" s="243">
        <f ca="1">SUM(I31:OFFSET(I31,(COUNTA($C$233:$C$244)-1),0))</f>
        <v>1224157</v>
      </c>
      <c r="J283" s="244">
        <f t="shared" si="183"/>
        <v>2093342</v>
      </c>
      <c r="K283" s="242">
        <f t="shared" si="184"/>
        <v>1973523</v>
      </c>
      <c r="L283" s="245">
        <f t="shared" si="185"/>
        <v>35171</v>
      </c>
      <c r="M283" s="243">
        <f t="shared" si="186"/>
        <v>1498484</v>
      </c>
      <c r="N283" s="244">
        <f t="shared" si="187"/>
        <v>3507178</v>
      </c>
      <c r="O283" s="220">
        <f t="shared" si="179"/>
        <v>0.42898461279650657</v>
      </c>
      <c r="P283" s="221">
        <f t="shared" si="180"/>
        <v>0.6418356031958148</v>
      </c>
      <c r="Q283" s="222">
        <f t="shared" si="181"/>
        <v>0.8169303109008839</v>
      </c>
    </row>
    <row r="284" spans="1:17" s="246" customFormat="1" ht="18" customHeight="1">
      <c r="A284" s="316">
        <v>2004</v>
      </c>
      <c r="B284" s="317"/>
      <c r="C284" s="242">
        <f ca="1">SUM(C44:OFFSET(C44,(COUNTA($C$233:$C$244)-1),0))</f>
        <v>1141551</v>
      </c>
      <c r="D284" s="245">
        <f ca="1">SUM(D44:OFFSET(D44,(COUNTA($C$233:$C$244)-1),0))</f>
        <v>13921</v>
      </c>
      <c r="E284" s="243">
        <f ca="1">SUM(E44:OFFSET(E44,(COUNTA($C$233:$C$244)-1),0))</f>
        <v>353107</v>
      </c>
      <c r="F284" s="244">
        <f t="shared" si="182"/>
        <v>1508579</v>
      </c>
      <c r="G284" s="242">
        <f ca="1">SUM(G44:OFFSET(G44,(COUNTA($C$233:$C$244)-1),0))</f>
        <v>842079</v>
      </c>
      <c r="H284" s="245">
        <f ca="1">SUM(H44:OFFSET(H44,(COUNTA($C$233:$C$244)-1),0))</f>
        <v>20962</v>
      </c>
      <c r="I284" s="243">
        <f ca="1">SUM(I44:OFFSET(I44,(COUNTA($C$233:$C$244)-1),0))</f>
        <v>1130965</v>
      </c>
      <c r="J284" s="244">
        <f t="shared" si="183"/>
        <v>1994006</v>
      </c>
      <c r="K284" s="242">
        <f t="shared" si="184"/>
        <v>1983630</v>
      </c>
      <c r="L284" s="245">
        <f t="shared" si="185"/>
        <v>34883</v>
      </c>
      <c r="M284" s="243">
        <f t="shared" si="186"/>
        <v>1484072</v>
      </c>
      <c r="N284" s="244">
        <f t="shared" si="187"/>
        <v>3502585</v>
      </c>
      <c r="O284" s="220">
        <f t="shared" si="179"/>
        <v>0.42451414830386713</v>
      </c>
      <c r="P284" s="221">
        <f t="shared" si="180"/>
        <v>0.6009230857437721</v>
      </c>
      <c r="Q284" s="222">
        <f t="shared" si="181"/>
        <v>0.7620688214587972</v>
      </c>
    </row>
    <row r="285" spans="1:17" ht="18" customHeight="1">
      <c r="A285" s="316">
        <v>2005</v>
      </c>
      <c r="B285" s="317"/>
      <c r="C285" s="242">
        <f ca="1">SUM(C57:OFFSET(C57,(COUNTA($C$233:$C$244)-1),0))</f>
        <v>1142756</v>
      </c>
      <c r="D285" s="245">
        <f ca="1">SUM(D57:OFFSET(D57,(COUNTA($C$233:$C$244)-1),0))</f>
        <v>16227</v>
      </c>
      <c r="E285" s="243">
        <f ca="1">SUM(E57:OFFSET(E57,(COUNTA($C$233:$C$244)-1),0))</f>
        <v>584838</v>
      </c>
      <c r="F285" s="244">
        <f t="shared" si="182"/>
        <v>1743821</v>
      </c>
      <c r="G285" s="242">
        <f ca="1">SUM(G57:OFFSET(G57,(COUNTA($C$233:$C$244)-1),0))</f>
        <v>647344</v>
      </c>
      <c r="H285" s="245">
        <f ca="1">SUM(H57:OFFSET(H57,(COUNTA($C$233:$C$244)-1),0))</f>
        <v>16937</v>
      </c>
      <c r="I285" s="243">
        <f ca="1">SUM(I57:OFFSET(I57,(COUNTA($C$233:$C$244)-1),0))</f>
        <v>784518</v>
      </c>
      <c r="J285" s="244">
        <f t="shared" si="183"/>
        <v>1448799</v>
      </c>
      <c r="K285" s="242">
        <f t="shared" si="184"/>
        <v>1790100</v>
      </c>
      <c r="L285" s="245">
        <f t="shared" si="185"/>
        <v>33164</v>
      </c>
      <c r="M285" s="243">
        <f t="shared" si="186"/>
        <v>1369356</v>
      </c>
      <c r="N285" s="244">
        <f t="shared" si="187"/>
        <v>3192620</v>
      </c>
      <c r="O285" s="220">
        <f t="shared" si="179"/>
        <v>0.3616244902519412</v>
      </c>
      <c r="P285" s="221">
        <f t="shared" si="180"/>
        <v>0.5107043782414666</v>
      </c>
      <c r="Q285" s="222">
        <f t="shared" si="181"/>
        <v>0.5729101855178639</v>
      </c>
    </row>
    <row r="286" spans="1:17" ht="18" customHeight="1">
      <c r="A286" s="316">
        <v>2006</v>
      </c>
      <c r="B286" s="317"/>
      <c r="C286" s="242">
        <f ca="1">SUM(C70:OFFSET(C70,(COUNTA($C$233:$C$244)-1),0))</f>
        <v>1183520</v>
      </c>
      <c r="D286" s="245">
        <f ca="1">SUM(D70:OFFSET(D70,(COUNTA($C$233:$C$244)-1),0))</f>
        <v>15720</v>
      </c>
      <c r="E286" s="243">
        <f ca="1">SUM(E70:OFFSET(E70,(COUNTA($C$233:$C$244)-1),0))</f>
        <v>606176</v>
      </c>
      <c r="F286" s="244">
        <f t="shared" si="182"/>
        <v>1805416</v>
      </c>
      <c r="G286" s="242">
        <f ca="1">SUM(G70:OFFSET(G70,(COUNTA($C$233:$C$244)-1),0))</f>
        <v>849591</v>
      </c>
      <c r="H286" s="245">
        <f ca="1">SUM(H70:OFFSET(H70,(COUNTA($C$233:$C$244)-1),0))</f>
        <v>20071</v>
      </c>
      <c r="I286" s="243">
        <f ca="1">SUM(I70:OFFSET(I70,(COUNTA($C$233:$C$244)-1),0))</f>
        <v>844225</v>
      </c>
      <c r="J286" s="244">
        <f t="shared" si="183"/>
        <v>1713887</v>
      </c>
      <c r="K286" s="242">
        <f t="shared" si="184"/>
        <v>2033111</v>
      </c>
      <c r="L286" s="245">
        <f t="shared" si="185"/>
        <v>35791</v>
      </c>
      <c r="M286" s="243">
        <f t="shared" si="186"/>
        <v>1450401</v>
      </c>
      <c r="N286" s="244">
        <f t="shared" si="187"/>
        <v>3519303</v>
      </c>
      <c r="O286" s="220">
        <f t="shared" si="179"/>
        <v>0.41787733183284137</v>
      </c>
      <c r="P286" s="221">
        <f t="shared" si="180"/>
        <v>0.5607834371769439</v>
      </c>
      <c r="Q286" s="222">
        <f t="shared" si="181"/>
        <v>0.5820631673585442</v>
      </c>
    </row>
    <row r="287" spans="1:17" ht="18" customHeight="1">
      <c r="A287" s="316">
        <v>2007</v>
      </c>
      <c r="B287" s="317"/>
      <c r="C287" s="242">
        <f ca="1">SUM(C83:OFFSET(C83,(COUNTA($C$233:$C$244)-1),0))</f>
        <v>1168381</v>
      </c>
      <c r="D287" s="245">
        <f ca="1">SUM(D83:OFFSET(D83,(COUNTA($C$233:$C$244)-1),0))</f>
        <v>15487</v>
      </c>
      <c r="E287" s="243">
        <f ca="1">SUM(E83:OFFSET(E83,(COUNTA($C$233:$C$244)-1),0))</f>
        <v>589904</v>
      </c>
      <c r="F287" s="244">
        <f>SUM(C287:E287)</f>
        <v>1773772</v>
      </c>
      <c r="G287" s="242">
        <f ca="1">SUM(G83:OFFSET(G83,(COUNTA($C$233:$C$244)-1),0))</f>
        <v>877167</v>
      </c>
      <c r="H287" s="245">
        <f ca="1">SUM(H83:OFFSET(H83,(COUNTA($C$233:$C$244)-1),0))</f>
        <v>19518</v>
      </c>
      <c r="I287" s="243">
        <f ca="1">SUM(I83:OFFSET(I83,(COUNTA($C$233:$C$244)-1),0))</f>
        <v>876358</v>
      </c>
      <c r="J287" s="244">
        <f t="shared" si="183"/>
        <v>1773043</v>
      </c>
      <c r="K287" s="242">
        <f t="shared" si="184"/>
        <v>2045548</v>
      </c>
      <c r="L287" s="245">
        <f t="shared" si="185"/>
        <v>35005</v>
      </c>
      <c r="M287" s="243">
        <f t="shared" si="186"/>
        <v>1466262</v>
      </c>
      <c r="N287" s="244">
        <f t="shared" si="187"/>
        <v>3546815</v>
      </c>
      <c r="O287" s="220">
        <f t="shared" si="179"/>
        <v>0.42881760779996364</v>
      </c>
      <c r="P287" s="221">
        <f t="shared" si="180"/>
        <v>0.5575774889301528</v>
      </c>
      <c r="Q287" s="222">
        <f t="shared" si="181"/>
        <v>0.5976817240029408</v>
      </c>
    </row>
    <row r="288" spans="1:18" s="248" customFormat="1" ht="18" customHeight="1">
      <c r="A288" s="316">
        <v>2008</v>
      </c>
      <c r="B288" s="317"/>
      <c r="C288" s="242">
        <f ca="1">SUM(C96:OFFSET(C96,(COUNTA($C$233:$C$244)-1),0))</f>
        <v>1187281</v>
      </c>
      <c r="D288" s="245">
        <f ca="1">SUM(D96:OFFSET(D96,(COUNTA($C$233:$C$244)-1),0))</f>
        <v>15664</v>
      </c>
      <c r="E288" s="243">
        <f ca="1">SUM(E96:OFFSET(E96,(COUNTA($C$233:$C$244)-1),0))</f>
        <v>588432</v>
      </c>
      <c r="F288" s="244">
        <f t="shared" si="182"/>
        <v>1791377</v>
      </c>
      <c r="G288" s="242">
        <f ca="1">SUM(G96:OFFSET(G96,(COUNTA($C$233:$C$244)-1),0))</f>
        <v>865334</v>
      </c>
      <c r="H288" s="245">
        <f ca="1">SUM(H96:OFFSET(H96,(COUNTA($C$233:$C$244)-1),0))</f>
        <v>19336</v>
      </c>
      <c r="I288" s="243">
        <f ca="1">SUM(I96:OFFSET(I96,(COUNTA($C$233:$C$244)-1),0))</f>
        <v>823607</v>
      </c>
      <c r="J288" s="244">
        <f t="shared" si="183"/>
        <v>1708277</v>
      </c>
      <c r="K288" s="242">
        <f t="shared" si="184"/>
        <v>2052615</v>
      </c>
      <c r="L288" s="245">
        <f t="shared" si="185"/>
        <v>35000</v>
      </c>
      <c r="M288" s="243">
        <f t="shared" si="186"/>
        <v>1412039</v>
      </c>
      <c r="N288" s="244">
        <f t="shared" si="187"/>
        <v>3499654</v>
      </c>
      <c r="O288" s="220">
        <f t="shared" si="179"/>
        <v>0.4215763793989618</v>
      </c>
      <c r="P288" s="221">
        <f t="shared" si="180"/>
        <v>0.5524571428571429</v>
      </c>
      <c r="Q288" s="222">
        <f t="shared" si="181"/>
        <v>0.5832749662013584</v>
      </c>
      <c r="R288" s="247"/>
    </row>
    <row r="289" spans="1:18" s="248" customFormat="1" ht="18" customHeight="1">
      <c r="A289" s="316">
        <v>2009</v>
      </c>
      <c r="B289" s="317"/>
      <c r="C289" s="242">
        <f ca="1">SUM(C109:OFFSET(C109,(COUNTA($C$233:$C$244)-1),0))</f>
        <v>1198993</v>
      </c>
      <c r="D289" s="245">
        <f ca="1">SUM(D109:OFFSET(D109,(COUNTA($C$233:$C$244)-1),0))</f>
        <v>15292</v>
      </c>
      <c r="E289" s="243">
        <f ca="1">SUM(E109:OFFSET(E109,(COUNTA($C$233:$C$244)-1),0))</f>
        <v>518258</v>
      </c>
      <c r="F289" s="244">
        <f t="shared" si="182"/>
        <v>1732543</v>
      </c>
      <c r="G289" s="242">
        <f ca="1">SUM(G109:OFFSET(G109,(COUNTA($C$233:$C$244)-1),0))</f>
        <v>846135</v>
      </c>
      <c r="H289" s="245">
        <f ca="1">SUM(H109:OFFSET(H109,(COUNTA($C$233:$C$244)-1),0))</f>
        <v>17957</v>
      </c>
      <c r="I289" s="243">
        <f ca="1">SUM(I109:OFFSET(I109,(COUNTA($C$233:$C$244)-1),0))</f>
        <v>683518</v>
      </c>
      <c r="J289" s="244">
        <f t="shared" si="183"/>
        <v>1547610</v>
      </c>
      <c r="K289" s="242">
        <f t="shared" si="184"/>
        <v>2045128</v>
      </c>
      <c r="L289" s="245">
        <f t="shared" si="185"/>
        <v>33249</v>
      </c>
      <c r="M289" s="243">
        <f t="shared" si="186"/>
        <v>1201776</v>
      </c>
      <c r="N289" s="244">
        <f t="shared" si="187"/>
        <v>3280153</v>
      </c>
      <c r="O289" s="220">
        <f t="shared" si="179"/>
        <v>0.41373205002327484</v>
      </c>
      <c r="P289" s="221">
        <f t="shared" si="180"/>
        <v>0.5400763932749857</v>
      </c>
      <c r="Q289" s="222">
        <f t="shared" si="181"/>
        <v>0.5687565736043988</v>
      </c>
      <c r="R289" s="247"/>
    </row>
    <row r="290" spans="1:18" s="248" customFormat="1" ht="18" customHeight="1">
      <c r="A290" s="316">
        <v>2010</v>
      </c>
      <c r="B290" s="317"/>
      <c r="C290" s="242">
        <f ca="1">SUM(C122:OFFSET(C122,(COUNTA($C$233:$C$244)-1),0))</f>
        <v>1217548</v>
      </c>
      <c r="D290" s="245">
        <f ca="1">SUM(D122:OFFSET(D122,(COUNTA($C$233:$C$244)-1),0))</f>
        <v>15910</v>
      </c>
      <c r="E290" s="243">
        <f ca="1">SUM(E122:OFFSET(E122,(COUNTA($C$233:$C$244)-1),0))</f>
        <v>571534</v>
      </c>
      <c r="F290" s="244">
        <f t="shared" si="182"/>
        <v>1804992</v>
      </c>
      <c r="G290" s="242">
        <f ca="1">SUM(G122:OFFSET(G122,(COUNTA($C$233:$C$244)-1),0))</f>
        <v>893915</v>
      </c>
      <c r="H290" s="245">
        <f ca="1">SUM(H122:OFFSET(H122,(COUNTA($C$233:$C$244)-1),0))</f>
        <v>19474</v>
      </c>
      <c r="I290" s="243">
        <f ca="1">SUM(I122:OFFSET(I122,(COUNTA($C$233:$C$244)-1),0))</f>
        <v>731616</v>
      </c>
      <c r="J290" s="244">
        <f t="shared" si="183"/>
        <v>1645005</v>
      </c>
      <c r="K290" s="242">
        <f t="shared" si="184"/>
        <v>2111463</v>
      </c>
      <c r="L290" s="245">
        <f t="shared" si="185"/>
        <v>35384</v>
      </c>
      <c r="M290" s="243">
        <f t="shared" si="186"/>
        <v>1303150</v>
      </c>
      <c r="N290" s="244">
        <f t="shared" si="187"/>
        <v>3449997</v>
      </c>
      <c r="O290" s="220">
        <f t="shared" si="179"/>
        <v>0.42336285314968813</v>
      </c>
      <c r="P290" s="221">
        <f t="shared" si="180"/>
        <v>0.5503617454216595</v>
      </c>
      <c r="Q290" s="222">
        <f t="shared" si="181"/>
        <v>0.5614211717760811</v>
      </c>
      <c r="R290" s="247"/>
    </row>
    <row r="291" spans="1:17" ht="15" customHeight="1" hidden="1">
      <c r="A291" s="318" t="s">
        <v>28</v>
      </c>
      <c r="B291" s="319"/>
      <c r="C291" s="242">
        <f ca="1">SUM(C15:OFFSET(C15,(COUNTA($C$191:$C$202)-1),0))</f>
        <v>2070322</v>
      </c>
      <c r="D291" s="242">
        <f ca="1">SUM(D15:OFFSET(D15,(COUNTA($C$191:$C$202)-1),0))</f>
        <v>36567</v>
      </c>
      <c r="E291" s="242">
        <f ca="1">SUM(E15:OFFSET(E15,(COUNTA($C$191:$C$202)-1),0))</f>
        <v>943329</v>
      </c>
      <c r="F291" s="244">
        <f t="shared" si="182"/>
        <v>3050218</v>
      </c>
      <c r="G291" s="242">
        <f ca="1">SUM(G15:OFFSET(G15,(COUNTA($C$191:$C$202)-1),0))</f>
        <v>1484805</v>
      </c>
      <c r="H291" s="242">
        <f ca="1">SUM(H15:OFFSET(H15,(COUNTA($C$191:$C$202)-1),0))</f>
        <v>31792</v>
      </c>
      <c r="I291" s="242">
        <f ca="1">SUM(I15:OFFSET(I15,(COUNTA($C$191:$C$202)-1),0))</f>
        <v>1998773</v>
      </c>
      <c r="J291" s="244">
        <f t="shared" si="183"/>
        <v>3515370</v>
      </c>
      <c r="K291" s="242">
        <f t="shared" si="184"/>
        <v>3555127</v>
      </c>
      <c r="L291" s="245">
        <f t="shared" si="185"/>
        <v>68359</v>
      </c>
      <c r="M291" s="243">
        <f t="shared" si="186"/>
        <v>2942102</v>
      </c>
      <c r="N291" s="244">
        <f t="shared" si="187"/>
        <v>6565588</v>
      </c>
      <c r="O291" s="220">
        <f aca="true" t="shared" si="188" ref="O291:O312">G291/K291</f>
        <v>0.4176517463370507</v>
      </c>
      <c r="P291" s="221">
        <f aca="true" t="shared" si="189" ref="P291:P312">H291/L291</f>
        <v>0.4650740941207449</v>
      </c>
      <c r="Q291" s="222">
        <f aca="true" t="shared" si="190" ref="Q291:Q306">I291/M291</f>
        <v>0.6793690361517037</v>
      </c>
    </row>
    <row r="292" spans="1:17" ht="15" customHeight="1" hidden="1">
      <c r="A292" s="320"/>
      <c r="B292" s="321"/>
      <c r="C292" s="242">
        <f ca="1">SUM(C16:OFFSET(C16,(COUNTA($C$191:$C$202)-1),0))</f>
        <v>2083403</v>
      </c>
      <c r="D292" s="242">
        <f ca="1">SUM(D16:OFFSET(D16,(COUNTA($C$191:$C$202)-1),0))</f>
        <v>36397</v>
      </c>
      <c r="E292" s="242">
        <f ca="1">SUM(E16:OFFSET(E16,(COUNTA($C$191:$C$202)-1),0))</f>
        <v>891638</v>
      </c>
      <c r="F292" s="244">
        <f t="shared" si="182"/>
        <v>3011438</v>
      </c>
      <c r="G292" s="242">
        <f ca="1">SUM(G16:OFFSET(G16,(COUNTA($C$191:$C$202)-1),0))</f>
        <v>1509019</v>
      </c>
      <c r="H292" s="242">
        <f ca="1">SUM(H16:OFFSET(H16,(COUNTA($C$191:$C$202)-1),0))</f>
        <v>33059</v>
      </c>
      <c r="I292" s="242">
        <f ca="1">SUM(I16:OFFSET(I16,(COUNTA($C$191:$C$202)-1),0))</f>
        <v>2062646</v>
      </c>
      <c r="J292" s="244">
        <f t="shared" si="183"/>
        <v>3604724</v>
      </c>
      <c r="K292" s="242">
        <f t="shared" si="184"/>
        <v>3592422</v>
      </c>
      <c r="L292" s="245">
        <f t="shared" si="185"/>
        <v>69456</v>
      </c>
      <c r="M292" s="243">
        <f t="shared" si="186"/>
        <v>2954284</v>
      </c>
      <c r="N292" s="244">
        <f t="shared" si="187"/>
        <v>6616162</v>
      </c>
      <c r="O292" s="220">
        <f t="shared" si="188"/>
        <v>0.4200561626668582</v>
      </c>
      <c r="P292" s="221">
        <f t="shared" si="189"/>
        <v>0.47597039852568535</v>
      </c>
      <c r="Q292" s="222">
        <f t="shared" si="190"/>
        <v>0.6981881227397231</v>
      </c>
    </row>
    <row r="293" spans="1:17" ht="15" customHeight="1" hidden="1">
      <c r="A293" s="318" t="s">
        <v>29</v>
      </c>
      <c r="B293" s="319"/>
      <c r="C293" s="242">
        <f ca="1">SUM(C17:OFFSET(C17,(COUNTA($C$191:$C$202)-1),0))</f>
        <v>2055989</v>
      </c>
      <c r="D293" s="242">
        <f ca="1">SUM(D17:OFFSET(D17,(COUNTA($C$191:$C$202)-1),0))</f>
        <v>35493</v>
      </c>
      <c r="E293" s="242">
        <f ca="1">SUM(E17:OFFSET(E17,(COUNTA($C$191:$C$202)-1),0))</f>
        <v>843024</v>
      </c>
      <c r="F293" s="244">
        <f t="shared" si="182"/>
        <v>2934506</v>
      </c>
      <c r="G293" s="242">
        <f ca="1">SUM(G17:OFFSET(G17,(COUNTA($C$191:$C$202)-1),0))</f>
        <v>1515063</v>
      </c>
      <c r="H293" s="242">
        <f ca="1">SUM(H17:OFFSET(H17,(COUNTA($C$191:$C$202)-1),0))</f>
        <v>33580</v>
      </c>
      <c r="I293" s="242">
        <f ca="1">SUM(I17:OFFSET(I17,(COUNTA($C$191:$C$202)-1),0))</f>
        <v>2126324</v>
      </c>
      <c r="J293" s="244">
        <f t="shared" si="183"/>
        <v>3674967</v>
      </c>
      <c r="K293" s="242">
        <f t="shared" si="184"/>
        <v>3571052</v>
      </c>
      <c r="L293" s="245">
        <f t="shared" si="185"/>
        <v>69073</v>
      </c>
      <c r="M293" s="243">
        <f t="shared" si="186"/>
        <v>2969348</v>
      </c>
      <c r="N293" s="244">
        <f t="shared" si="187"/>
        <v>6609473</v>
      </c>
      <c r="O293" s="220">
        <f t="shared" si="188"/>
        <v>0.4242623742247383</v>
      </c>
      <c r="P293" s="221">
        <f t="shared" si="189"/>
        <v>0.48615233159121507</v>
      </c>
      <c r="Q293" s="222">
        <f t="shared" si="190"/>
        <v>0.7160912092486297</v>
      </c>
    </row>
    <row r="294" spans="1:17" ht="15" customHeight="1" hidden="1">
      <c r="A294" s="320"/>
      <c r="B294" s="321"/>
      <c r="C294" s="242">
        <f ca="1">SUM(C18:OFFSET(C18,(COUNTA($C$191:$C$202)-1),0))</f>
        <v>935444</v>
      </c>
      <c r="D294" s="242">
        <f ca="1">SUM(D18:OFFSET(D18,(COUNTA($C$191:$C$202)-1),0))</f>
        <v>7470</v>
      </c>
      <c r="E294" s="242">
        <f ca="1">SUM(E18:OFFSET(E18,(COUNTA($C$191:$C$202)-1),0))</f>
        <v>78682</v>
      </c>
      <c r="F294" s="244">
        <f t="shared" si="182"/>
        <v>1021596</v>
      </c>
      <c r="G294" s="242">
        <f ca="1">SUM(G18:OFFSET(G18,(COUNTA($C$191:$C$202)-1),0))</f>
        <v>953019</v>
      </c>
      <c r="H294" s="242">
        <f ca="1">SUM(H18:OFFSET(H18,(COUNTA($C$191:$C$202)-1),0))</f>
        <v>23892</v>
      </c>
      <c r="I294" s="242">
        <f ca="1">SUM(I18:OFFSET(I18,(COUNTA($C$191:$C$202)-1),0))</f>
        <v>1451862</v>
      </c>
      <c r="J294" s="244">
        <f t="shared" si="183"/>
        <v>2428773</v>
      </c>
      <c r="K294" s="242">
        <f t="shared" si="184"/>
        <v>1888463</v>
      </c>
      <c r="L294" s="245">
        <f t="shared" si="185"/>
        <v>31362</v>
      </c>
      <c r="M294" s="243">
        <f t="shared" si="186"/>
        <v>1530544</v>
      </c>
      <c r="N294" s="244">
        <f t="shared" si="187"/>
        <v>3450369</v>
      </c>
      <c r="O294" s="220">
        <f t="shared" si="188"/>
        <v>0.5046532550545073</v>
      </c>
      <c r="P294" s="221">
        <f t="shared" si="189"/>
        <v>0.7618136598431222</v>
      </c>
      <c r="Q294" s="222">
        <f t="shared" si="190"/>
        <v>0.9485921345613063</v>
      </c>
    </row>
    <row r="295" spans="1:17" ht="15" customHeight="1" hidden="1">
      <c r="A295" s="318" t="s">
        <v>22</v>
      </c>
      <c r="B295" s="319"/>
      <c r="C295" s="242">
        <f ca="1">SUM(C19:OFFSET(C19,(COUNTA($C$191:$C$202)-1),0))</f>
        <v>1870888</v>
      </c>
      <c r="D295" s="242">
        <f ca="1">SUM(D19:OFFSET(D19,(COUNTA($C$191:$C$202)-1),0))</f>
        <v>14940</v>
      </c>
      <c r="E295" s="242">
        <f ca="1">SUM(E19:OFFSET(E19,(COUNTA($C$191:$C$202)-1),0))</f>
        <v>157364</v>
      </c>
      <c r="F295" s="244">
        <f t="shared" si="182"/>
        <v>2043192</v>
      </c>
      <c r="G295" s="242">
        <f ca="1">SUM(G19:OFFSET(G19,(COUNTA($C$191:$C$202)-1),0))</f>
        <v>1824202</v>
      </c>
      <c r="H295" s="242">
        <f ca="1">SUM(H19:OFFSET(H19,(COUNTA($C$191:$C$202)-1),0))</f>
        <v>46311</v>
      </c>
      <c r="I295" s="242">
        <f ca="1">SUM(I19:OFFSET(I19,(COUNTA($C$191:$C$202)-1),0))</f>
        <v>2773167</v>
      </c>
      <c r="J295" s="244">
        <f t="shared" si="183"/>
        <v>4643680</v>
      </c>
      <c r="K295" s="242">
        <f t="shared" si="184"/>
        <v>3695090</v>
      </c>
      <c r="L295" s="245">
        <f t="shared" si="185"/>
        <v>61251</v>
      </c>
      <c r="M295" s="243">
        <f t="shared" si="186"/>
        <v>2930531</v>
      </c>
      <c r="N295" s="244">
        <f t="shared" si="187"/>
        <v>6686872</v>
      </c>
      <c r="O295" s="220">
        <f t="shared" si="188"/>
        <v>0.49368269785039065</v>
      </c>
      <c r="P295" s="221">
        <f t="shared" si="189"/>
        <v>0.7560856149287358</v>
      </c>
      <c r="Q295" s="222">
        <f t="shared" si="190"/>
        <v>0.9463018818091329</v>
      </c>
    </row>
    <row r="296" spans="1:17" ht="15" customHeight="1" hidden="1">
      <c r="A296" s="320"/>
      <c r="B296" s="321"/>
      <c r="C296" s="242">
        <f ca="1">SUM(C20:OFFSET(C20,(COUNTA($C$191:$C$202)-1),0))</f>
        <v>1942412</v>
      </c>
      <c r="D296" s="242">
        <f ca="1">SUM(D20:OFFSET(D20,(COUNTA($C$191:$C$202)-1),0))</f>
        <v>15894</v>
      </c>
      <c r="E296" s="242">
        <f ca="1">SUM(E20:OFFSET(E20,(COUNTA($C$191:$C$202)-1),0))</f>
        <v>172916</v>
      </c>
      <c r="F296" s="244">
        <f t="shared" si="182"/>
        <v>2131222</v>
      </c>
      <c r="G296" s="242">
        <f ca="1">SUM(G20:OFFSET(G20,(COUNTA($C$191:$C$202)-1),0))</f>
        <v>1809857</v>
      </c>
      <c r="H296" s="242">
        <f ca="1">SUM(H20:OFFSET(H20,(COUNTA($C$191:$C$202)-1),0))</f>
        <v>46150</v>
      </c>
      <c r="I296" s="242">
        <f ca="1">SUM(I20:OFFSET(I20,(COUNTA($C$191:$C$202)-1),0))</f>
        <v>2754819</v>
      </c>
      <c r="J296" s="244">
        <f t="shared" si="183"/>
        <v>4610826</v>
      </c>
      <c r="K296" s="242">
        <f t="shared" si="184"/>
        <v>3752269</v>
      </c>
      <c r="L296" s="245">
        <f t="shared" si="185"/>
        <v>62044</v>
      </c>
      <c r="M296" s="243">
        <f t="shared" si="186"/>
        <v>2927735</v>
      </c>
      <c r="N296" s="244">
        <f t="shared" si="187"/>
        <v>6742048</v>
      </c>
      <c r="O296" s="220">
        <f t="shared" si="188"/>
        <v>0.4823366874816278</v>
      </c>
      <c r="P296" s="221">
        <f t="shared" si="189"/>
        <v>0.7438269615111857</v>
      </c>
      <c r="Q296" s="222">
        <f t="shared" si="190"/>
        <v>0.940938643695553</v>
      </c>
    </row>
    <row r="297" spans="1:17" ht="15" customHeight="1" hidden="1">
      <c r="A297" s="318" t="s">
        <v>23</v>
      </c>
      <c r="B297" s="319"/>
      <c r="C297" s="242">
        <f ca="1">SUM(C21:OFFSET(C21,(COUNTA($C$191:$C$202)-1),0))</f>
        <v>1927402</v>
      </c>
      <c r="D297" s="242">
        <f ca="1">SUM(D21:OFFSET(D21,(COUNTA($C$191:$C$202)-1),0))</f>
        <v>16859</v>
      </c>
      <c r="E297" s="242">
        <f ca="1">SUM(E21:OFFSET(E21,(COUNTA($C$191:$C$202)-1),0))</f>
        <v>189442</v>
      </c>
      <c r="F297" s="244">
        <f t="shared" si="182"/>
        <v>2133703</v>
      </c>
      <c r="G297" s="242">
        <f ca="1">SUM(G21:OFFSET(G21,(COUNTA($C$191:$C$202)-1),0))</f>
        <v>1783854</v>
      </c>
      <c r="H297" s="242">
        <f ca="1">SUM(H21:OFFSET(H21,(COUNTA($C$191:$C$202)-1),0))</f>
        <v>45130</v>
      </c>
      <c r="I297" s="242">
        <f ca="1">SUM(I21:OFFSET(I21,(COUNTA($C$191:$C$202)-1),0))</f>
        <v>2725838</v>
      </c>
      <c r="J297" s="244">
        <f t="shared" si="183"/>
        <v>4554822</v>
      </c>
      <c r="K297" s="242">
        <f t="shared" si="184"/>
        <v>3711256</v>
      </c>
      <c r="L297" s="245">
        <f t="shared" si="185"/>
        <v>61989</v>
      </c>
      <c r="M297" s="243">
        <f t="shared" si="186"/>
        <v>2915280</v>
      </c>
      <c r="N297" s="244">
        <f t="shared" si="187"/>
        <v>6688525</v>
      </c>
      <c r="O297" s="220">
        <f t="shared" si="188"/>
        <v>0.48066045565167154</v>
      </c>
      <c r="P297" s="221">
        <f t="shared" si="189"/>
        <v>0.7280323928438917</v>
      </c>
      <c r="Q297" s="222">
        <f t="shared" si="190"/>
        <v>0.935017562635493</v>
      </c>
    </row>
    <row r="298" spans="1:17" ht="15" customHeight="1" hidden="1">
      <c r="A298" s="320"/>
      <c r="B298" s="321"/>
      <c r="C298" s="242">
        <f ca="1">SUM(C22:OFFSET(C22,(COUNTA($C$191:$C$202)-1),0))</f>
        <v>1926402</v>
      </c>
      <c r="D298" s="242">
        <f ca="1">SUM(D22:OFFSET(D22,(COUNTA($C$191:$C$202)-1),0))</f>
        <v>17691</v>
      </c>
      <c r="E298" s="242">
        <f ca="1">SUM(E22:OFFSET(E22,(COUNTA($C$191:$C$202)-1),0))</f>
        <v>209940</v>
      </c>
      <c r="F298" s="244">
        <f t="shared" si="182"/>
        <v>2154033</v>
      </c>
      <c r="G298" s="242">
        <f ca="1">SUM(G22:OFFSET(G22,(COUNTA($C$191:$C$202)-1),0))</f>
        <v>1770828</v>
      </c>
      <c r="H298" s="242">
        <f ca="1">SUM(H22:OFFSET(H22,(COUNTA($C$191:$C$202)-1),0))</f>
        <v>45012</v>
      </c>
      <c r="I298" s="242">
        <f ca="1">SUM(I22:OFFSET(I22,(COUNTA($C$191:$C$202)-1),0))</f>
        <v>2708847</v>
      </c>
      <c r="J298" s="244">
        <f t="shared" si="183"/>
        <v>4524687</v>
      </c>
      <c r="K298" s="242">
        <f t="shared" si="184"/>
        <v>3697230</v>
      </c>
      <c r="L298" s="245">
        <f t="shared" si="185"/>
        <v>62703</v>
      </c>
      <c r="M298" s="243">
        <f t="shared" si="186"/>
        <v>2918787</v>
      </c>
      <c r="N298" s="244">
        <f t="shared" si="187"/>
        <v>6678720</v>
      </c>
      <c r="O298" s="220">
        <f t="shared" si="188"/>
        <v>0.47896073546952717</v>
      </c>
      <c r="P298" s="221">
        <f t="shared" si="189"/>
        <v>0.71786038945505</v>
      </c>
      <c r="Q298" s="222">
        <f t="shared" si="190"/>
        <v>0.9280728604039966</v>
      </c>
    </row>
    <row r="299" spans="1:17" s="246" customFormat="1" ht="15" customHeight="1" hidden="1">
      <c r="A299" s="318" t="s">
        <v>27</v>
      </c>
      <c r="B299" s="319"/>
      <c r="C299" s="242">
        <f ca="1">SUM(C23:OFFSET(C23,(COUNTA($C$191:$C$202)-1),0))</f>
        <v>1947140</v>
      </c>
      <c r="D299" s="242">
        <f ca="1">SUM(D23:OFFSET(D23,(COUNTA($C$191:$C$202)-1),0))</f>
        <v>18174</v>
      </c>
      <c r="E299" s="242">
        <f ca="1">SUM(E23:OFFSET(E23,(COUNTA($C$191:$C$202)-1),0))</f>
        <v>231606</v>
      </c>
      <c r="F299" s="244">
        <f t="shared" si="182"/>
        <v>2196920</v>
      </c>
      <c r="G299" s="242">
        <f ca="1">SUM(G23:OFFSET(G23,(COUNTA($C$191:$C$202)-1),0))</f>
        <v>1776290</v>
      </c>
      <c r="H299" s="242">
        <f ca="1">SUM(H23:OFFSET(H23,(COUNTA($C$191:$C$202)-1),0))</f>
        <v>44962</v>
      </c>
      <c r="I299" s="242">
        <f ca="1">SUM(I23:OFFSET(I23,(COUNTA($C$191:$C$202)-1),0))</f>
        <v>2686235</v>
      </c>
      <c r="J299" s="244">
        <f t="shared" si="183"/>
        <v>4507487</v>
      </c>
      <c r="K299" s="242">
        <f t="shared" si="184"/>
        <v>3723430</v>
      </c>
      <c r="L299" s="245">
        <f t="shared" si="185"/>
        <v>63136</v>
      </c>
      <c r="M299" s="243">
        <f t="shared" si="186"/>
        <v>2917841</v>
      </c>
      <c r="N299" s="244">
        <f t="shared" si="187"/>
        <v>6704407</v>
      </c>
      <c r="O299" s="220">
        <f t="shared" si="188"/>
        <v>0.47705744434567054</v>
      </c>
      <c r="P299" s="221">
        <f t="shared" si="189"/>
        <v>0.7121452103395844</v>
      </c>
      <c r="Q299" s="222">
        <f t="shared" si="190"/>
        <v>0.9206241875414047</v>
      </c>
    </row>
    <row r="300" spans="1:17" ht="15" customHeight="1" hidden="1">
      <c r="A300" s="320"/>
      <c r="B300" s="321"/>
      <c r="C300" s="242">
        <f ca="1">SUM(C24:OFFSET(C24,(COUNTA($C$191:$C$202)-1),0))</f>
        <v>1951854</v>
      </c>
      <c r="D300" s="242">
        <f ca="1">SUM(D24:OFFSET(D24,(COUNTA($C$191:$C$202)-1),0))</f>
        <v>18503</v>
      </c>
      <c r="E300" s="242">
        <f ca="1">SUM(E24:OFFSET(E24,(COUNTA($C$191:$C$202)-1),0))</f>
        <v>252305</v>
      </c>
      <c r="F300" s="244">
        <f t="shared" si="182"/>
        <v>2222662</v>
      </c>
      <c r="G300" s="242">
        <f ca="1">SUM(G24:OFFSET(G24,(COUNTA($C$191:$C$202)-1),0))</f>
        <v>1774922</v>
      </c>
      <c r="H300" s="242">
        <f ca="1">SUM(H24:OFFSET(H24,(COUNTA($C$191:$C$202)-1),0))</f>
        <v>45679</v>
      </c>
      <c r="I300" s="242">
        <f ca="1">SUM(I24:OFFSET(I24,(COUNTA($C$191:$C$202)-1),0))</f>
        <v>2661507</v>
      </c>
      <c r="J300" s="244">
        <f t="shared" si="183"/>
        <v>4482108</v>
      </c>
      <c r="K300" s="242">
        <f t="shared" si="184"/>
        <v>3726776</v>
      </c>
      <c r="L300" s="245">
        <f t="shared" si="185"/>
        <v>64182</v>
      </c>
      <c r="M300" s="243">
        <f t="shared" si="186"/>
        <v>2913812</v>
      </c>
      <c r="N300" s="244">
        <f t="shared" si="187"/>
        <v>6704770</v>
      </c>
      <c r="O300" s="220">
        <f t="shared" si="188"/>
        <v>0.476262055996926</v>
      </c>
      <c r="P300" s="221">
        <f t="shared" si="189"/>
        <v>0.7117104484123274</v>
      </c>
      <c r="Q300" s="222">
        <f t="shared" si="190"/>
        <v>0.9134106798928688</v>
      </c>
    </row>
    <row r="301" spans="1:17" ht="15" customHeight="1" hidden="1">
      <c r="A301" s="318" t="s">
        <v>24</v>
      </c>
      <c r="B301" s="319"/>
      <c r="C301" s="242">
        <f ca="1">SUM(C25:OFFSET(C25,(COUNTA($C$191:$C$202)-1),0))</f>
        <v>1907086</v>
      </c>
      <c r="D301" s="242">
        <f ca="1">SUM(D25:OFFSET(D25,(COUNTA($C$191:$C$202)-1),0))</f>
        <v>18198</v>
      </c>
      <c r="E301" s="242">
        <f ca="1">SUM(E25:OFFSET(E25,(COUNTA($C$191:$C$202)-1),0))</f>
        <v>264641</v>
      </c>
      <c r="F301" s="244">
        <f t="shared" si="182"/>
        <v>2189925</v>
      </c>
      <c r="G301" s="242">
        <f ca="1">SUM(G25:OFFSET(G25,(COUNTA($C$191:$C$202)-1),0))</f>
        <v>1736883</v>
      </c>
      <c r="H301" s="242">
        <f ca="1">SUM(H25:OFFSET(H25,(COUNTA($C$191:$C$202)-1),0))</f>
        <v>45710</v>
      </c>
      <c r="I301" s="242">
        <f ca="1">SUM(I25:OFFSET(I25,(COUNTA($C$191:$C$202)-1),0))</f>
        <v>2637903</v>
      </c>
      <c r="J301" s="244">
        <f t="shared" si="183"/>
        <v>4420496</v>
      </c>
      <c r="K301" s="242">
        <f t="shared" si="184"/>
        <v>3643969</v>
      </c>
      <c r="L301" s="245">
        <f t="shared" si="185"/>
        <v>63908</v>
      </c>
      <c r="M301" s="243">
        <f t="shared" si="186"/>
        <v>2902544</v>
      </c>
      <c r="N301" s="244">
        <f t="shared" si="187"/>
        <v>6610421</v>
      </c>
      <c r="O301" s="220">
        <f t="shared" si="188"/>
        <v>0.47664593194947596</v>
      </c>
      <c r="P301" s="221">
        <f t="shared" si="189"/>
        <v>0.7152469174438255</v>
      </c>
      <c r="Q301" s="222">
        <f t="shared" si="190"/>
        <v>0.9088244657100806</v>
      </c>
    </row>
    <row r="302" spans="1:17" ht="15" customHeight="1" hidden="1">
      <c r="A302" s="320"/>
      <c r="B302" s="321"/>
      <c r="C302" s="242">
        <f ca="1">SUM(C26:OFFSET(C26,(COUNTA($C$191:$C$202)-1),0))</f>
        <v>1848453</v>
      </c>
      <c r="D302" s="242">
        <f ca="1">SUM(D26:OFFSET(D26,(COUNTA($C$191:$C$202)-1),0))</f>
        <v>17958</v>
      </c>
      <c r="E302" s="242">
        <f ca="1">SUM(E26:OFFSET(E26,(COUNTA($C$191:$C$202)-1),0))</f>
        <v>285084</v>
      </c>
      <c r="F302" s="244">
        <f t="shared" si="182"/>
        <v>2151495</v>
      </c>
      <c r="G302" s="242">
        <f ca="1">SUM(G26:OFFSET(G26,(COUNTA($C$191:$C$202)-1),0))</f>
        <v>1690426</v>
      </c>
      <c r="H302" s="242">
        <f ca="1">SUM(H26:OFFSET(H26,(COUNTA($C$191:$C$202)-1),0))</f>
        <v>45163</v>
      </c>
      <c r="I302" s="242">
        <f ca="1">SUM(I26:OFFSET(I26,(COUNTA($C$191:$C$202)-1),0))</f>
        <v>2672860</v>
      </c>
      <c r="J302" s="244">
        <f t="shared" si="183"/>
        <v>4408449</v>
      </c>
      <c r="K302" s="242">
        <f t="shared" si="184"/>
        <v>3538879</v>
      </c>
      <c r="L302" s="245">
        <f t="shared" si="185"/>
        <v>63121</v>
      </c>
      <c r="M302" s="243">
        <f t="shared" si="186"/>
        <v>2957944</v>
      </c>
      <c r="N302" s="244">
        <f t="shared" si="187"/>
        <v>6559944</v>
      </c>
      <c r="O302" s="220">
        <f t="shared" si="188"/>
        <v>0.4776727319583405</v>
      </c>
      <c r="P302" s="221">
        <f t="shared" si="189"/>
        <v>0.7154988038846026</v>
      </c>
      <c r="Q302" s="222">
        <f t="shared" si="190"/>
        <v>0.9036208934313834</v>
      </c>
    </row>
    <row r="303" spans="1:17" ht="15" customHeight="1" hidden="1">
      <c r="A303" s="318" t="s">
        <v>25</v>
      </c>
      <c r="B303" s="319"/>
      <c r="C303" s="242">
        <f ca="1">SUM(C27:OFFSET(C27,(COUNTA($C$191:$C$202)-1),0))</f>
        <v>1959421</v>
      </c>
      <c r="D303" s="242">
        <f ca="1">SUM(D27:OFFSET(D27,(COUNTA($C$191:$C$202)-1),0))</f>
        <v>18636</v>
      </c>
      <c r="E303" s="242">
        <f ca="1">SUM(E27:OFFSET(E27,(COUNTA($C$191:$C$202)-1),0))</f>
        <v>285502</v>
      </c>
      <c r="F303" s="244">
        <f t="shared" si="182"/>
        <v>2263559</v>
      </c>
      <c r="G303" s="242">
        <f ca="1">SUM(G27:OFFSET(G27,(COUNTA($C$191:$C$202)-1),0))</f>
        <v>1752810</v>
      </c>
      <c r="H303" s="242">
        <f ca="1">SUM(H27:OFFSET(H27,(COUNTA($C$191:$C$202)-1),0))</f>
        <v>45298</v>
      </c>
      <c r="I303" s="242">
        <f ca="1">SUM(I27:OFFSET(I27,(COUNTA($C$191:$C$202)-1),0))</f>
        <v>2614164</v>
      </c>
      <c r="J303" s="244">
        <f t="shared" si="183"/>
        <v>4412272</v>
      </c>
      <c r="K303" s="242">
        <f t="shared" si="184"/>
        <v>3712231</v>
      </c>
      <c r="L303" s="245">
        <f t="shared" si="185"/>
        <v>63934</v>
      </c>
      <c r="M303" s="243">
        <f t="shared" si="186"/>
        <v>2899666</v>
      </c>
      <c r="N303" s="244">
        <f t="shared" si="187"/>
        <v>6675831</v>
      </c>
      <c r="O303" s="220">
        <f t="shared" si="188"/>
        <v>0.47217158630483935</v>
      </c>
      <c r="P303" s="221">
        <f t="shared" si="189"/>
        <v>0.7085119028998654</v>
      </c>
      <c r="Q303" s="222">
        <f t="shared" si="190"/>
        <v>0.9015396945717197</v>
      </c>
    </row>
    <row r="304" spans="1:17" ht="15" customHeight="1" hidden="1">
      <c r="A304" s="320"/>
      <c r="B304" s="321"/>
      <c r="C304" s="242">
        <f ca="1">SUM(C28:OFFSET(C28,(COUNTA($C$191:$C$202)-1),0))</f>
        <v>1980371</v>
      </c>
      <c r="D304" s="242">
        <f ca="1">SUM(D28:OFFSET(D28,(COUNTA($C$191:$C$202)-1),0))</f>
        <v>19089</v>
      </c>
      <c r="E304" s="242">
        <f ca="1">SUM(E28:OFFSET(E28,(COUNTA($C$191:$C$202)-1),0))</f>
        <v>298049</v>
      </c>
      <c r="F304" s="244">
        <f t="shared" si="182"/>
        <v>2297509</v>
      </c>
      <c r="G304" s="242">
        <f ca="1">SUM(G28:OFFSET(G28,(COUNTA($C$191:$C$202)-1),0))</f>
        <v>1755534</v>
      </c>
      <c r="H304" s="242">
        <f ca="1">SUM(H28:OFFSET(H28,(COUNTA($C$191:$C$202)-1),0))</f>
        <v>45306</v>
      </c>
      <c r="I304" s="242">
        <f ca="1">SUM(I28:OFFSET(I28,(COUNTA($C$191:$C$202)-1),0))</f>
        <v>2590844</v>
      </c>
      <c r="J304" s="244">
        <f t="shared" si="183"/>
        <v>4391684</v>
      </c>
      <c r="K304" s="242">
        <f t="shared" si="184"/>
        <v>3735905</v>
      </c>
      <c r="L304" s="245">
        <f t="shared" si="185"/>
        <v>64395</v>
      </c>
      <c r="M304" s="243">
        <f t="shared" si="186"/>
        <v>2888893</v>
      </c>
      <c r="N304" s="244">
        <f t="shared" si="187"/>
        <v>6689193</v>
      </c>
      <c r="O304" s="220">
        <f t="shared" si="188"/>
        <v>0.46990862990359766</v>
      </c>
      <c r="P304" s="221">
        <f t="shared" si="189"/>
        <v>0.7035639412997904</v>
      </c>
      <c r="Q304" s="222">
        <f t="shared" si="190"/>
        <v>0.896829339127479</v>
      </c>
    </row>
    <row r="305" spans="1:17" ht="15" customHeight="1" hidden="1">
      <c r="A305" s="318" t="s">
        <v>26</v>
      </c>
      <c r="B305" s="319"/>
      <c r="C305" s="242">
        <f ca="1">SUM(C29:OFFSET(C29,(COUNTA($C$191:$C$202)-1),0))</f>
        <v>1997833</v>
      </c>
      <c r="D305" s="242">
        <f ca="1">SUM(D29:OFFSET(D29,(COUNTA($C$191:$C$202)-1),0))</f>
        <v>19527</v>
      </c>
      <c r="E305" s="242">
        <f ca="1">SUM(E29:OFFSET(E29,(COUNTA($C$191:$C$202)-1),0))</f>
        <v>314118</v>
      </c>
      <c r="F305" s="244">
        <f t="shared" si="182"/>
        <v>2331478</v>
      </c>
      <c r="G305" s="242">
        <f ca="1">SUM(G29:OFFSET(G29,(COUNTA($C$191:$C$202)-1),0))</f>
        <v>1755378</v>
      </c>
      <c r="H305" s="242">
        <f ca="1">SUM(H29:OFFSET(H29,(COUNTA($C$191:$C$202)-1),0))</f>
        <v>45688</v>
      </c>
      <c r="I305" s="242">
        <f ca="1">SUM(I29:OFFSET(I29,(COUNTA($C$191:$C$202)-1),0))</f>
        <v>2587771</v>
      </c>
      <c r="J305" s="244">
        <f t="shared" si="183"/>
        <v>4388837</v>
      </c>
      <c r="K305" s="242">
        <f t="shared" si="184"/>
        <v>3753211</v>
      </c>
      <c r="L305" s="245">
        <f t="shared" si="185"/>
        <v>65215</v>
      </c>
      <c r="M305" s="243">
        <f t="shared" si="186"/>
        <v>2901889</v>
      </c>
      <c r="N305" s="244">
        <f t="shared" si="187"/>
        <v>6720315</v>
      </c>
      <c r="O305" s="220">
        <f t="shared" si="188"/>
        <v>0.4677003238027385</v>
      </c>
      <c r="P305" s="221">
        <f t="shared" si="189"/>
        <v>0.7005750210841064</v>
      </c>
      <c r="Q305" s="222">
        <f t="shared" si="190"/>
        <v>0.8917539575083678</v>
      </c>
    </row>
    <row r="306" spans="1:17" ht="15" customHeight="1" hidden="1">
      <c r="A306" s="320"/>
      <c r="B306" s="321"/>
      <c r="C306" s="242">
        <f ca="1">SUM(C30:OFFSET(C30,(COUNTA($C$191:$C$202)-1),0))</f>
        <v>1981854</v>
      </c>
      <c r="D306" s="242">
        <f ca="1">SUM(D30:OFFSET(D30,(COUNTA($C$191:$C$202)-1),0))</f>
        <v>19445</v>
      </c>
      <c r="E306" s="242">
        <f ca="1">SUM(E30:OFFSET(E30,(COUNTA($C$191:$C$202)-1),0))</f>
        <v>328841</v>
      </c>
      <c r="F306" s="244">
        <f t="shared" si="182"/>
        <v>2330140</v>
      </c>
      <c r="G306" s="242">
        <f ca="1">SUM(G30:OFFSET(G30,(COUNTA($C$191:$C$202)-1),0))</f>
        <v>1736130</v>
      </c>
      <c r="H306" s="242">
        <f ca="1">SUM(H30:OFFSET(H30,(COUNTA($C$191:$C$202)-1),0))</f>
        <v>45190</v>
      </c>
      <c r="I306" s="242">
        <f ca="1">SUM(I30:OFFSET(I30,(COUNTA($C$191:$C$202)-1),0))</f>
        <v>2587455</v>
      </c>
      <c r="J306" s="244">
        <f t="shared" si="183"/>
        <v>4368775</v>
      </c>
      <c r="K306" s="242">
        <f t="shared" si="184"/>
        <v>3717984</v>
      </c>
      <c r="L306" s="245">
        <f t="shared" si="185"/>
        <v>64635</v>
      </c>
      <c r="M306" s="243">
        <f t="shared" si="186"/>
        <v>2916296</v>
      </c>
      <c r="N306" s="244">
        <f t="shared" si="187"/>
        <v>6698915</v>
      </c>
      <c r="O306" s="249">
        <f t="shared" si="188"/>
        <v>0.46695467220945547</v>
      </c>
      <c r="P306" s="250">
        <f t="shared" si="189"/>
        <v>0.6991568035893866</v>
      </c>
      <c r="Q306" s="251">
        <f t="shared" si="190"/>
        <v>0.887240184123971</v>
      </c>
    </row>
    <row r="307" spans="1:17" ht="21" customHeight="1">
      <c r="A307" s="344">
        <v>2011</v>
      </c>
      <c r="B307" s="307"/>
      <c r="C307" s="242">
        <f ca="1">SUM(C135:OFFSET(C135,(COUNTA($C$233:$C$244)-1),0))</f>
        <v>1244452</v>
      </c>
      <c r="D307" s="245">
        <f ca="1">SUM(D135:OFFSET(D135,(COUNTA($C$233:$C$244)-1),0))</f>
        <v>16052</v>
      </c>
      <c r="E307" s="243">
        <f ca="1">SUM(E135:OFFSET(E135,(COUNTA($C$233:$C$244)-1),0))</f>
        <v>605955</v>
      </c>
      <c r="F307" s="244">
        <f t="shared" si="182"/>
        <v>1866459</v>
      </c>
      <c r="G307" s="242">
        <f ca="1">SUM(G135:OFFSET(G135,(COUNTA($C$233:$C$244)-1),0))</f>
        <v>886953</v>
      </c>
      <c r="H307" s="245">
        <f ca="1">SUM(H135:OFFSET(H135,(COUNTA($C$233:$C$244)-1),0))</f>
        <v>18508</v>
      </c>
      <c r="I307" s="243">
        <f ca="1">SUM(I135:OFFSET(I135,(COUNTA($C$233:$C$244)-1),0))</f>
        <v>734670</v>
      </c>
      <c r="J307" s="244">
        <f t="shared" si="183"/>
        <v>1640131</v>
      </c>
      <c r="K307" s="242">
        <f t="shared" si="184"/>
        <v>2131405</v>
      </c>
      <c r="L307" s="245">
        <f t="shared" si="185"/>
        <v>34560</v>
      </c>
      <c r="M307" s="243">
        <f t="shared" si="186"/>
        <v>1340625</v>
      </c>
      <c r="N307" s="244">
        <f t="shared" si="187"/>
        <v>3506590</v>
      </c>
      <c r="O307" s="220">
        <f t="shared" si="188"/>
        <v>0.4161353661082713</v>
      </c>
      <c r="P307" s="221">
        <f t="shared" si="189"/>
        <v>0.5355324074074074</v>
      </c>
      <c r="Q307" s="222">
        <f aca="true" t="shared" si="191" ref="Q307:Q312">I307/M307</f>
        <v>0.5480055944055944</v>
      </c>
    </row>
    <row r="308" spans="1:17" ht="21" customHeight="1">
      <c r="A308" s="306">
        <v>2012</v>
      </c>
      <c r="B308" s="307"/>
      <c r="C308" s="242">
        <f ca="1">SUM(C149:OFFSET(C149,(COUNTA($C$233:$C$244)-1),0))</f>
        <v>1174258</v>
      </c>
      <c r="D308" s="245">
        <f ca="1">SUM(D149:OFFSET(D149,(COUNTA($C$233:$C$244)-1),0))</f>
        <v>15080</v>
      </c>
      <c r="E308" s="243">
        <f ca="1">SUM(E149:OFFSET(E149,(COUNTA($C$233:$C$244)-1),0))</f>
        <v>581279</v>
      </c>
      <c r="F308" s="269">
        <f t="shared" si="182"/>
        <v>1770617</v>
      </c>
      <c r="G308" s="242">
        <f ca="1">SUM(G149:OFFSET(G149,(COUNTA($C$233:$C$244)-1),0))</f>
        <v>853285</v>
      </c>
      <c r="H308" s="245">
        <f ca="1">SUM(H149:OFFSET(H149,(COUNTA($C$233:$C$244)-1),0))</f>
        <v>19082</v>
      </c>
      <c r="I308" s="243">
        <f ca="1">SUM(I149:OFFSET(I149,(COUNTA($C$233:$C$244)-1),0))</f>
        <v>677876</v>
      </c>
      <c r="J308" s="270">
        <f t="shared" si="183"/>
        <v>1550243</v>
      </c>
      <c r="K308" s="242">
        <f t="shared" si="184"/>
        <v>2027543</v>
      </c>
      <c r="L308" s="245">
        <f t="shared" si="185"/>
        <v>34162</v>
      </c>
      <c r="M308" s="271">
        <f t="shared" si="186"/>
        <v>1259155</v>
      </c>
      <c r="N308" s="244">
        <f t="shared" si="187"/>
        <v>3320860</v>
      </c>
      <c r="O308" s="220">
        <f aca="true" t="shared" si="192" ref="O308:P311">G308/K308</f>
        <v>0.4208468081811335</v>
      </c>
      <c r="P308" s="221">
        <f t="shared" si="192"/>
        <v>0.5585738539898133</v>
      </c>
      <c r="Q308" s="222">
        <f t="shared" si="191"/>
        <v>0.5383578669822222</v>
      </c>
    </row>
    <row r="309" spans="1:17" ht="21" customHeight="1">
      <c r="A309" s="306">
        <v>2013</v>
      </c>
      <c r="B309" s="307"/>
      <c r="C309" s="242">
        <f ca="1">SUM(C163:OFFSET(C163,(COUNTA($C$233:$C$244)-1),0))</f>
        <v>1220223</v>
      </c>
      <c r="D309" s="245">
        <f ca="1">SUM(D163:OFFSET(D163,(COUNTA($C$233:$C$244)-1),0))</f>
        <v>14566</v>
      </c>
      <c r="E309" s="243">
        <f ca="1">SUM(E163:OFFSET(E163,(COUNTA($C$233:$C$244)-1),0))</f>
        <v>549175</v>
      </c>
      <c r="F309" s="269">
        <f t="shared" si="182"/>
        <v>1783964</v>
      </c>
      <c r="G309" s="242">
        <f ca="1">SUM(G163:OFFSET(G163,(COUNTA($C$233:$C$244)-1),0))</f>
        <v>878108</v>
      </c>
      <c r="H309" s="245">
        <f ca="1">SUM(H163:OFFSET(H163,(COUNTA($C$233:$C$244)-1),0))</f>
        <v>21403</v>
      </c>
      <c r="I309" s="243">
        <f ca="1">SUM(I163:OFFSET(I163,(COUNTA($C$233:$C$244)-1),0))</f>
        <v>662995</v>
      </c>
      <c r="J309" s="270">
        <f t="shared" si="183"/>
        <v>1562506</v>
      </c>
      <c r="K309" s="242">
        <f t="shared" si="184"/>
        <v>2098331</v>
      </c>
      <c r="L309" s="245">
        <f t="shared" si="185"/>
        <v>35969</v>
      </c>
      <c r="M309" s="271">
        <f t="shared" si="186"/>
        <v>1212170</v>
      </c>
      <c r="N309" s="244">
        <f t="shared" si="187"/>
        <v>3346470</v>
      </c>
      <c r="O309" s="220">
        <f t="shared" si="192"/>
        <v>0.418479258038889</v>
      </c>
      <c r="P309" s="221">
        <f t="shared" si="192"/>
        <v>0.5950401734827212</v>
      </c>
      <c r="Q309" s="222">
        <f t="shared" si="191"/>
        <v>0.5469488603083726</v>
      </c>
    </row>
    <row r="310" spans="1:17" ht="21" customHeight="1">
      <c r="A310" s="306">
        <v>2014</v>
      </c>
      <c r="B310" s="307"/>
      <c r="C310" s="242">
        <f ca="1">SUM(C177:OFFSET(C177,(COUNTA($C$233:$C$244)-1),0))</f>
        <v>1236284</v>
      </c>
      <c r="D310" s="245">
        <f ca="1">SUM(D177:OFFSET(D177,(COUNTA($C$233:$C$244)-1),0))</f>
        <v>15018</v>
      </c>
      <c r="E310" s="243">
        <f ca="1">SUM(E177:OFFSET(E177,(COUNTA($C$233:$C$244)-1),0))</f>
        <v>553680</v>
      </c>
      <c r="F310" s="269">
        <f>SUM(C310:E310)</f>
        <v>1804982</v>
      </c>
      <c r="G310" s="242">
        <f ca="1">SUM(G177:OFFSET(G177,(COUNTA($C$233:$C$244)-1),0))</f>
        <v>898376</v>
      </c>
      <c r="H310" s="245">
        <f ca="1">SUM(H177:OFFSET(H177,(COUNTA($C$233:$C$244)-1),0))</f>
        <v>21686</v>
      </c>
      <c r="I310" s="243">
        <f ca="1">SUM(I177:OFFSET(I177,(COUNTA($C$233:$C$244)-1),0))</f>
        <v>666524</v>
      </c>
      <c r="J310" s="270">
        <f t="shared" si="183"/>
        <v>1586586</v>
      </c>
      <c r="K310" s="242">
        <f t="shared" si="184"/>
        <v>2134660</v>
      </c>
      <c r="L310" s="245">
        <f t="shared" si="185"/>
        <v>36704</v>
      </c>
      <c r="M310" s="271">
        <f t="shared" si="186"/>
        <v>1220204</v>
      </c>
      <c r="N310" s="244">
        <f t="shared" si="187"/>
        <v>3391568</v>
      </c>
      <c r="O310" s="220">
        <f t="shared" si="192"/>
        <v>0.4208520326422006</v>
      </c>
      <c r="P310" s="221">
        <f t="shared" si="192"/>
        <v>0.5908347863993025</v>
      </c>
      <c r="Q310" s="222">
        <f t="shared" si="191"/>
        <v>0.5462398090811045</v>
      </c>
    </row>
    <row r="311" spans="1:17" ht="21" customHeight="1">
      <c r="A311" s="306">
        <v>2015</v>
      </c>
      <c r="B311" s="307"/>
      <c r="C311" s="242">
        <f ca="1">SUM(C191:OFFSET(C191,(COUNTA($C$233:$C$244)-1),0))</f>
        <v>1281970</v>
      </c>
      <c r="D311" s="245">
        <f ca="1">SUM(D191:OFFSET(D191,(COUNTA($C$233:$C$244)-1),0))</f>
        <v>15399</v>
      </c>
      <c r="E311" s="243">
        <f ca="1">SUM(E191:OFFSET(E191,(COUNTA($C$233:$C$244)-1),0))</f>
        <v>575385</v>
      </c>
      <c r="F311" s="244">
        <f>SUM(C311:E311)</f>
        <v>1872754</v>
      </c>
      <c r="G311" s="242">
        <f ca="1">SUM(G191:OFFSET(G191,(COUNTA($C$233:$C$244)-1),0))</f>
        <v>1026404</v>
      </c>
      <c r="H311" s="245">
        <f ca="1">SUM(H191:OFFSET(H191,(COUNTA($C$233:$C$244)-1),0))</f>
        <v>23444</v>
      </c>
      <c r="I311" s="243">
        <f ca="1">SUM(I191:OFFSET(I191,(COUNTA($C$233:$C$244)-1),0))</f>
        <v>676956</v>
      </c>
      <c r="J311" s="244">
        <f t="shared" si="183"/>
        <v>1726804</v>
      </c>
      <c r="K311" s="242">
        <f t="shared" si="184"/>
        <v>2308374</v>
      </c>
      <c r="L311" s="245">
        <f t="shared" si="185"/>
        <v>38843</v>
      </c>
      <c r="M311" s="271">
        <f t="shared" si="186"/>
        <v>1252341</v>
      </c>
      <c r="N311" s="244">
        <f t="shared" si="187"/>
        <v>3599558</v>
      </c>
      <c r="O311" s="220">
        <f t="shared" si="192"/>
        <v>0.4446437189121</v>
      </c>
      <c r="P311" s="221">
        <f t="shared" si="192"/>
        <v>0.6035579126226089</v>
      </c>
      <c r="Q311" s="222">
        <f t="shared" si="191"/>
        <v>0.5405524533653374</v>
      </c>
    </row>
    <row r="312" spans="1:17" ht="21" customHeight="1">
      <c r="A312" s="306">
        <v>2016</v>
      </c>
      <c r="B312" s="307"/>
      <c r="C312" s="242">
        <f ca="1">SUM(C205:OFFSET(C205,(COUNTA($C$233:$C$244)-1),0))</f>
        <v>1302254</v>
      </c>
      <c r="D312" s="245">
        <f ca="1">SUM(D205:OFFSET(D205,(COUNTA($C$233:$C$244)-1),0))</f>
        <v>14706</v>
      </c>
      <c r="E312" s="243">
        <f ca="1">SUM(E205:OFFSET(E205,(COUNTA($C$233:$C$244)-1),0))</f>
        <v>574802</v>
      </c>
      <c r="F312" s="244">
        <f>SUM(C312:E312)</f>
        <v>1891762</v>
      </c>
      <c r="G312" s="242">
        <f ca="1">SUM(G205:OFFSET(G205,(COUNTA($C$233:$C$244)-1),0))</f>
        <v>1042495</v>
      </c>
      <c r="H312" s="245">
        <f ca="1">SUM(H205:OFFSET(H205,(COUNTA($C$233:$C$244)-1),0))</f>
        <v>26792</v>
      </c>
      <c r="I312" s="243">
        <f ca="1">SUM(I205:OFFSET(I205,(COUNTA($C$233:$C$244)-1),0))</f>
        <v>706439</v>
      </c>
      <c r="J312" s="244">
        <f t="shared" si="183"/>
        <v>1775726</v>
      </c>
      <c r="K312" s="242">
        <f t="shared" si="184"/>
        <v>2344749</v>
      </c>
      <c r="L312" s="245">
        <f t="shared" si="185"/>
        <v>41498</v>
      </c>
      <c r="M312" s="271">
        <f t="shared" si="186"/>
        <v>1281241</v>
      </c>
      <c r="N312" s="244">
        <f t="shared" si="187"/>
        <v>3667488</v>
      </c>
      <c r="O312" s="249">
        <f t="shared" si="188"/>
        <v>0.44460835680066396</v>
      </c>
      <c r="P312" s="250">
        <f t="shared" si="189"/>
        <v>0.6456214757337703</v>
      </c>
      <c r="Q312" s="251">
        <f t="shared" si="191"/>
        <v>0.5513708974345967</v>
      </c>
    </row>
    <row r="313" spans="1:17" s="248" customFormat="1" ht="21" customHeight="1">
      <c r="A313" s="306">
        <v>2017</v>
      </c>
      <c r="B313" s="307"/>
      <c r="C313" s="242">
        <f ca="1">SUM(C219:OFFSET(C219,(COUNTA($C$233:$C$244)-1),0))</f>
        <v>1352359</v>
      </c>
      <c r="D313" s="245">
        <f ca="1">SUM(D219:OFFSET(D219,(COUNTA($C$233:$C$244)-1),0))</f>
        <v>16276</v>
      </c>
      <c r="E313" s="243">
        <f ca="1">SUM(E219:OFFSET(E219,(COUNTA($C$233:$C$244)-1),0))</f>
        <v>621484</v>
      </c>
      <c r="F313" s="244">
        <f>SUM(C313:E313)</f>
        <v>1990119</v>
      </c>
      <c r="G313" s="242">
        <f ca="1">SUM(G219:OFFSET(G219,(COUNTA($C$233:$C$244)-1),0))</f>
        <v>1015745</v>
      </c>
      <c r="H313" s="245">
        <f ca="1">SUM(H219:OFFSET(H219,(COUNTA($C$233:$C$244)-1),0))</f>
        <v>24444</v>
      </c>
      <c r="I313" s="243">
        <f ca="1">SUM(I219:OFFSET(I219,(COUNTA($C$233:$C$244)-1),0))</f>
        <v>740594</v>
      </c>
      <c r="J313" s="244">
        <f t="shared" si="183"/>
        <v>1780783</v>
      </c>
      <c r="K313" s="242">
        <f>C313+G313</f>
        <v>2368104</v>
      </c>
      <c r="L313" s="245">
        <f>D313+H313</f>
        <v>40720</v>
      </c>
      <c r="M313" s="271">
        <f>E313+I313</f>
        <v>1362078</v>
      </c>
      <c r="N313" s="244">
        <f>F313+J313</f>
        <v>3770902</v>
      </c>
      <c r="O313" s="249">
        <f aca="true" t="shared" si="193" ref="O313:Q314">G313/K313</f>
        <v>0.4289275302098219</v>
      </c>
      <c r="P313" s="250">
        <f t="shared" si="193"/>
        <v>0.600294695481336</v>
      </c>
      <c r="Q313" s="251">
        <f t="shared" si="193"/>
        <v>0.5437236340356426</v>
      </c>
    </row>
    <row r="314" spans="1:17" s="248" customFormat="1" ht="21" customHeight="1">
      <c r="A314" s="326">
        <v>2018</v>
      </c>
      <c r="B314" s="327"/>
      <c r="C314" s="294">
        <f>SUM(C233:C244)</f>
        <v>1316754</v>
      </c>
      <c r="D314" s="295">
        <f>SUM(D233:D244)</f>
        <v>17224</v>
      </c>
      <c r="E314" s="301">
        <f>SUM(E233:E244)</f>
        <v>622201</v>
      </c>
      <c r="F314" s="269">
        <f>SUM(C314:E314)</f>
        <v>1956179</v>
      </c>
      <c r="G314" s="294">
        <f>SUM(G233:G244)</f>
        <v>1020347</v>
      </c>
      <c r="H314" s="295">
        <f>SUM(H233:H244)</f>
        <v>24319</v>
      </c>
      <c r="I314" s="301">
        <f>SUM(I233:I244)</f>
        <v>786285</v>
      </c>
      <c r="J314" s="269">
        <f>SUM(G314:I314)</f>
        <v>1830951</v>
      </c>
      <c r="K314" s="294">
        <f>SUM(K233:K244)</f>
        <v>2337101</v>
      </c>
      <c r="L314" s="295">
        <f>SUM(L233:L244)</f>
        <v>41543</v>
      </c>
      <c r="M314" s="296">
        <f>SUM(M233:M244)</f>
        <v>1408486</v>
      </c>
      <c r="N314" s="269">
        <f>SUM(K314:M314)</f>
        <v>3787130</v>
      </c>
      <c r="O314" s="249">
        <f t="shared" si="193"/>
        <v>0.43658660879439953</v>
      </c>
      <c r="P314" s="250">
        <f t="shared" si="193"/>
        <v>0.5853934477529307</v>
      </c>
      <c r="Q314" s="251">
        <f t="shared" si="193"/>
        <v>0.5582483602960909</v>
      </c>
    </row>
    <row r="315" spans="1:17" s="248" customFormat="1" ht="21" customHeight="1" thickBot="1">
      <c r="A315" s="326">
        <v>2019</v>
      </c>
      <c r="B315" s="327"/>
      <c r="C315" s="294">
        <f>SUM(C247:C258)</f>
        <v>1315530</v>
      </c>
      <c r="D315" s="295">
        <f aca="true" t="shared" si="194" ref="D315:N315">SUM(D247:D258)</f>
        <v>20566</v>
      </c>
      <c r="E315" s="301">
        <f t="shared" si="194"/>
        <v>628011</v>
      </c>
      <c r="F315" s="269">
        <f t="shared" si="194"/>
        <v>1964107</v>
      </c>
      <c r="G315" s="294">
        <f t="shared" si="194"/>
        <v>1011527</v>
      </c>
      <c r="H315" s="295">
        <f t="shared" si="194"/>
        <v>26591</v>
      </c>
      <c r="I315" s="301">
        <f t="shared" si="194"/>
        <v>771706</v>
      </c>
      <c r="J315" s="269">
        <f t="shared" si="194"/>
        <v>1809824</v>
      </c>
      <c r="K315" s="294">
        <f t="shared" si="194"/>
        <v>2327057</v>
      </c>
      <c r="L315" s="295">
        <f t="shared" si="194"/>
        <v>47157</v>
      </c>
      <c r="M315" s="296">
        <f t="shared" si="194"/>
        <v>1399717</v>
      </c>
      <c r="N315" s="269">
        <f t="shared" si="194"/>
        <v>3773931</v>
      </c>
      <c r="O315" s="249">
        <f aca="true" t="shared" si="195" ref="O315:Q316">G315/K315</f>
        <v>0.43468080068515724</v>
      </c>
      <c r="P315" s="250">
        <f t="shared" si="195"/>
        <v>0.5638823504463812</v>
      </c>
      <c r="Q315" s="251">
        <f t="shared" si="195"/>
        <v>0.5513300188538112</v>
      </c>
    </row>
    <row r="316" spans="1:17" s="248" customFormat="1" ht="21" customHeight="1" thickBot="1" thickTop="1">
      <c r="A316" s="310">
        <v>2020</v>
      </c>
      <c r="B316" s="311"/>
      <c r="C316" s="300">
        <f>SUM(C261:C272)</f>
        <v>727751</v>
      </c>
      <c r="D316" s="300">
        <f aca="true" t="shared" si="196" ref="D316:N316">SUM(D261:D272)</f>
        <v>6489</v>
      </c>
      <c r="E316" s="300">
        <f t="shared" si="196"/>
        <v>565682</v>
      </c>
      <c r="F316" s="300">
        <f t="shared" si="196"/>
        <v>1299922</v>
      </c>
      <c r="G316" s="300">
        <f t="shared" si="196"/>
        <v>550687</v>
      </c>
      <c r="H316" s="300">
        <f t="shared" si="196"/>
        <v>10627</v>
      </c>
      <c r="I316" s="300">
        <f t="shared" si="196"/>
        <v>710777</v>
      </c>
      <c r="J316" s="300">
        <f t="shared" si="196"/>
        <v>1272091</v>
      </c>
      <c r="K316" s="300">
        <f t="shared" si="196"/>
        <v>1278438</v>
      </c>
      <c r="L316" s="300">
        <f t="shared" si="196"/>
        <v>17116</v>
      </c>
      <c r="M316" s="300">
        <f t="shared" si="196"/>
        <v>1276459</v>
      </c>
      <c r="N316" s="300">
        <f t="shared" si="196"/>
        <v>2572013</v>
      </c>
      <c r="O316" s="297">
        <f t="shared" si="195"/>
        <v>0.430749868198536</v>
      </c>
      <c r="P316" s="298">
        <f t="shared" si="195"/>
        <v>0.6208810469735919</v>
      </c>
      <c r="Q316" s="299">
        <f t="shared" si="195"/>
        <v>0.5568349629717837</v>
      </c>
    </row>
    <row r="317" spans="1:17" s="248" customFormat="1" ht="22.5" customHeight="1" thickBot="1" thickTop="1">
      <c r="A317" s="287"/>
      <c r="B317" s="287"/>
      <c r="C317" s="288"/>
      <c r="D317" s="288"/>
      <c r="E317" s="288"/>
      <c r="F317" s="288"/>
      <c r="G317" s="288"/>
      <c r="H317" s="288"/>
      <c r="I317" s="288"/>
      <c r="J317" s="288"/>
      <c r="K317" s="288"/>
      <c r="L317" s="288"/>
      <c r="M317" s="288"/>
      <c r="N317" s="288"/>
      <c r="O317" s="289"/>
      <c r="P317" s="289"/>
      <c r="Q317" s="289"/>
    </row>
    <row r="318" spans="1:17" ht="13.5" customHeight="1" thickTop="1">
      <c r="A318" s="302" t="str">
        <f ca="1">"Diff à fin "&amp;OFFSET(B261,COUNTA(C261:C272)-1,0)&amp;" 2020/2004"</f>
        <v>Diff à fin DECEMBRE 2020/2004</v>
      </c>
      <c r="B318" s="303"/>
      <c r="C318" s="291">
        <f ca="1">C273-SUM(C44:OFFSET(C44,(COUNTA($C$261:$C$272)-1),0))</f>
        <v>-413800</v>
      </c>
      <c r="D318" s="291">
        <f ca="1">D273-SUM(D44:OFFSET(D44,(COUNTA($C$261:$C$272)-1),0))</f>
        <v>-7432</v>
      </c>
      <c r="E318" s="291">
        <f ca="1">E273-SUM(E44:OFFSET(E44,(COUNTA($C$261:$C$272)-1),0))</f>
        <v>212575</v>
      </c>
      <c r="F318" s="291">
        <f ca="1">F273-SUM(F44:OFFSET(F44,(COUNTA($C$261:$C$272)-1),0))</f>
        <v>-208657</v>
      </c>
      <c r="G318" s="291">
        <f ca="1">G273-SUM(G44:OFFSET(G44,(COUNTA($C$261:$C$272)-1),0))</f>
        <v>-291392</v>
      </c>
      <c r="H318" s="291">
        <f ca="1">H273-SUM(H44:OFFSET(H44,(COUNTA($C$261:$C$272)-1),0))</f>
        <v>-10335</v>
      </c>
      <c r="I318" s="291">
        <f ca="1">I273-SUM(I44:OFFSET(I44,(COUNTA($C$261:$C$272)-1),0))</f>
        <v>-420188</v>
      </c>
      <c r="J318" s="291">
        <f ca="1">J273-SUM(J44:OFFSET(J44,(COUNTA($C$261:$C$272)-1),0))</f>
        <v>-721915</v>
      </c>
      <c r="K318" s="291">
        <f ca="1">K273-SUM(K44:OFFSET(K44,(COUNTA($C$261:$C$272)-1),0))</f>
        <v>-705192</v>
      </c>
      <c r="L318" s="291">
        <f ca="1">L273-SUM(L44:OFFSET(L44,(COUNTA($C$261:$C$272)-1),0))</f>
        <v>-17767</v>
      </c>
      <c r="M318" s="291">
        <f ca="1">M273-SUM(M44:OFFSET(M44,(COUNTA($C$261:$C$272)-1),0))</f>
        <v>-207613</v>
      </c>
      <c r="N318" s="291">
        <f ca="1">N273-SUM(N44:OFFSET(N44,(COUNTA($C$261:$C$272)-1),0))</f>
        <v>-930572</v>
      </c>
      <c r="O318" s="246"/>
      <c r="P318" s="246"/>
      <c r="Q318" s="246"/>
    </row>
    <row r="319" spans="1:17" ht="13.5" customHeight="1" thickBot="1">
      <c r="A319" s="304"/>
      <c r="B319" s="305"/>
      <c r="C319" s="292">
        <f ca="1">C318/SUM(C44:OFFSET(C44,(COUNTA($C$261:$C$272)-1),0))</f>
        <v>-0.36248927993580665</v>
      </c>
      <c r="D319" s="292">
        <f ca="1">D318/SUM(D44:OFFSET(D44,(COUNTA($C$261:$C$272)-1),0))</f>
        <v>-0.5338696932691617</v>
      </c>
      <c r="E319" s="292">
        <f ca="1">E318/SUM(E44:OFFSET(E44,(COUNTA($C$261:$C$272)-1),0))</f>
        <v>0.6020129875646759</v>
      </c>
      <c r="F319" s="292">
        <f ca="1">F318/SUM(F44:OFFSET(F44,(COUNTA($C$261:$C$272)-1),0))</f>
        <v>-0.13831360505482312</v>
      </c>
      <c r="G319" s="292">
        <f ca="1">G318/SUM(G44:OFFSET(G44,(COUNTA($C$261:$C$272)-1),0))</f>
        <v>-0.34603879208482813</v>
      </c>
      <c r="H319" s="292">
        <f ca="1">H318/SUM(H44:OFFSET(H44,(COUNTA($C$261:$C$272)-1),0))</f>
        <v>-0.49303501574277264</v>
      </c>
      <c r="I319" s="292">
        <f ca="1">I318/SUM(I44:OFFSET(I44,(COUNTA($C$261:$C$272)-1),0))</f>
        <v>-0.37153050713328883</v>
      </c>
      <c r="J319" s="292">
        <f ca="1">J318/SUM(J44:OFFSET(J44,(COUNTA($C$261:$C$272)-1),0))</f>
        <v>-0.3620425414968661</v>
      </c>
      <c r="K319" s="292">
        <f ca="1">K318/SUM(K44:OFFSET(K44,(COUNTA($C$261:$C$272)-1),0))</f>
        <v>-0.35550581509656537</v>
      </c>
      <c r="L319" s="292">
        <f ca="1">L318/SUM(L44:OFFSET(L44,(COUNTA($C$261:$C$272)-1),0))</f>
        <v>-0.5093311928446521</v>
      </c>
      <c r="M319" s="292">
        <f ca="1">M318/SUM(M44:OFFSET(M44,(COUNTA($C$261:$C$272)-1),0))</f>
        <v>-0.13989415607868083</v>
      </c>
      <c r="N319" s="292">
        <f ca="1">N318/SUM(N44:OFFSET(N44,(COUNTA($C$261:$C$272)-1),0))</f>
        <v>-0.2656814895284483</v>
      </c>
      <c r="O319" s="246"/>
      <c r="P319" s="246"/>
      <c r="Q319" s="246"/>
    </row>
    <row r="320" spans="1:17" ht="13.5" customHeight="1" thickTop="1">
      <c r="A320" s="302" t="str">
        <f ca="1">"Diff à fin "&amp;OFFSET(B261,COUNTA(C261:C272)-1,0)&amp;" 2020/2007"</f>
        <v>Diff à fin DECEMBRE 2020/2007</v>
      </c>
      <c r="B320" s="303"/>
      <c r="C320" s="293">
        <f ca="1">C273-SUM(C83:OFFSET(C83,(COUNTA($C$261:$C$272)-1),0))</f>
        <v>-440630</v>
      </c>
      <c r="D320" s="293">
        <f ca="1">D273-SUM(D83:OFFSET(D83,(COUNTA($C$261:$C$272)-1),0))</f>
        <v>-8998</v>
      </c>
      <c r="E320" s="293">
        <f ca="1">E273-SUM(E83:OFFSET(E83,(COUNTA($C$261:$C$272)-1),0))</f>
        <v>-24222</v>
      </c>
      <c r="F320" s="293">
        <f ca="1">F273-SUM(F83:OFFSET(F83,(COUNTA($C$261:$C$272)-1),0))</f>
        <v>-473850</v>
      </c>
      <c r="G320" s="293">
        <f ca="1">G273-SUM(G83:OFFSET(G83,(COUNTA($C$261:$C$272)-1),0))</f>
        <v>-326480</v>
      </c>
      <c r="H320" s="293">
        <f ca="1">H273-SUM(H83:OFFSET(H83,(COUNTA($C$261:$C$272)-1),0))</f>
        <v>-8891</v>
      </c>
      <c r="I320" s="293">
        <f ca="1">I273-SUM(I83:OFFSET(I83,(COUNTA($C$261:$C$272)-1),0))</f>
        <v>-165581</v>
      </c>
      <c r="J320" s="293">
        <f ca="1">J273-SUM(J83:OFFSET(J83,(COUNTA($C$261:$C$272)-1),0))</f>
        <v>-500952</v>
      </c>
      <c r="K320" s="293">
        <f ca="1">K273-SUM(K83:OFFSET(K83,(COUNTA($C$261:$C$272)-1),0))</f>
        <v>-767110</v>
      </c>
      <c r="L320" s="293">
        <f ca="1">L273-SUM(L83:OFFSET(L83,(COUNTA($C$261:$C$272)-1),0))</f>
        <v>-17889</v>
      </c>
      <c r="M320" s="293">
        <f ca="1">M273-SUM(M83:OFFSET(M83,(COUNTA($C$261:$C$272)-1),0))</f>
        <v>-189803</v>
      </c>
      <c r="N320" s="293">
        <f ca="1">N273-SUM(N83:OFFSET(N83,(COUNTA($C$261:$C$272)-1),0))</f>
        <v>-974802</v>
      </c>
      <c r="O320" s="246"/>
      <c r="P320" s="246"/>
      <c r="Q320" s="246"/>
    </row>
    <row r="321" spans="1:17" ht="13.5" customHeight="1" thickBot="1">
      <c r="A321" s="304"/>
      <c r="B321" s="305"/>
      <c r="C321" s="292">
        <f ca="1">C320/SUM(C83:OFFSET(C83,(COUNTA($C$261:$C$272)-1),0))</f>
        <v>-0.3771286934655733</v>
      </c>
      <c r="D321" s="292">
        <f ca="1">D320/SUM(D83:OFFSET(D83,(COUNTA($C$261:$C$272)-1),0))</f>
        <v>-0.581003422225092</v>
      </c>
      <c r="E321" s="292">
        <f ca="1">E320/SUM(E83:OFFSET(E83,(COUNTA($C$261:$C$272)-1),0))</f>
        <v>-0.04106091838672055</v>
      </c>
      <c r="F321" s="292">
        <f ca="1">F320/SUM(F83:OFFSET(F83,(COUNTA($C$261:$C$272)-1),0))</f>
        <v>-0.2671425639822931</v>
      </c>
      <c r="G321" s="292">
        <f ca="1">G320/SUM(G83:OFFSET(G83,(COUNTA($C$261:$C$272)-1),0))</f>
        <v>-0.37219822451141005</v>
      </c>
      <c r="H321" s="292">
        <f ca="1">H320/SUM(H83:OFFSET(H83,(COUNTA($C$261:$C$272)-1),0))</f>
        <v>-0.45552823035147044</v>
      </c>
      <c r="I321" s="292">
        <f ca="1">I320/SUM(I83:OFFSET(I83,(COUNTA($C$261:$C$272)-1),0))</f>
        <v>-0.18894219029209525</v>
      </c>
      <c r="J321" s="292">
        <f ca="1">J320/SUM(J83:OFFSET(J83,(COUNTA($C$261:$C$272)-1),0))</f>
        <v>-0.2825379869523751</v>
      </c>
      <c r="K321" s="292">
        <f ca="1">K320/SUM(K83:OFFSET(K83,(COUNTA($C$261:$C$272)-1),0))</f>
        <v>-0.375014421563317</v>
      </c>
      <c r="L321" s="292">
        <f ca="1">L320/SUM(L83:OFFSET(L83,(COUNTA($C$261:$C$272)-1),0))</f>
        <v>-0.511041279817169</v>
      </c>
      <c r="M321" s="292">
        <f ca="1">M320/SUM(M83:OFFSET(M83,(COUNTA($C$261:$C$272)-1),0))</f>
        <v>-0.12944685192687255</v>
      </c>
      <c r="N321" s="292">
        <f ca="1">N320/SUM(N83:OFFSET(N83,(COUNTA($C$261:$C$272)-1),0))</f>
        <v>-0.27483869330652994</v>
      </c>
      <c r="O321" s="246"/>
      <c r="P321" s="246"/>
      <c r="Q321" s="246"/>
    </row>
    <row r="322" spans="1:14" ht="13.5" customHeight="1" thickTop="1">
      <c r="A322" s="302" t="str">
        <f ca="1">"Diff à fin "&amp;OFFSET(B261,COUNTA(C261:C272)-1,0)&amp;" 20120/2010"</f>
        <v>Diff à fin DECEMBRE 20120/2010</v>
      </c>
      <c r="B322" s="303"/>
      <c r="C322" s="293">
        <f ca="1">C273-SUM(C122:OFFSET(C122,(COUNTA($C$261:$C$272)-1),0))</f>
        <v>-489797</v>
      </c>
      <c r="D322" s="293">
        <f ca="1">D273-SUM(D122:OFFSET(D122,(COUNTA($C$261:$C$272)-1),0))</f>
        <v>-9421</v>
      </c>
      <c r="E322" s="293">
        <f ca="1">E273-SUM(E122:OFFSET(E122,(COUNTA($C$261:$C$272)-1),0))</f>
        <v>-5852</v>
      </c>
      <c r="F322" s="293">
        <f ca="1">F273-SUM(F122:OFFSET(F122,(COUNTA($C$261:$C$272)-1),0))</f>
        <v>-505070</v>
      </c>
      <c r="G322" s="293">
        <f ca="1">G273-SUM(G122:OFFSET(G122,(COUNTA($C$261:$C$272)-1),0))</f>
        <v>-343228</v>
      </c>
      <c r="H322" s="293">
        <f ca="1">H273-SUM(H122:OFFSET(H122,(COUNTA($C$261:$C$272)-1),0))</f>
        <v>-8847</v>
      </c>
      <c r="I322" s="293">
        <f ca="1">I273-SUM(I122:OFFSET(I122,(COUNTA($C$261:$C$272)-1),0))</f>
        <v>-20839</v>
      </c>
      <c r="J322" s="293">
        <f ca="1">J273-SUM(J122:OFFSET(J122,(COUNTA($C$261:$C$272)-1),0))</f>
        <v>-372914</v>
      </c>
      <c r="K322" s="293">
        <f ca="1">K273-SUM(K122:OFFSET(K122,(COUNTA($C$261:$C$272)-1),0))</f>
        <v>-833025</v>
      </c>
      <c r="L322" s="293">
        <f ca="1">L273-SUM(L122:OFFSET(L122,(COUNTA($C$261:$C$272)-1),0))</f>
        <v>-18268</v>
      </c>
      <c r="M322" s="293">
        <f ca="1">M273-SUM(M122:OFFSET(M122,(COUNTA($C$261:$C$272)-1),0))</f>
        <v>-26691</v>
      </c>
      <c r="N322" s="293">
        <f ca="1">N273-SUM(N122:OFFSET(N122,(COUNTA($C$261:$C$272)-1),0))</f>
        <v>-877984</v>
      </c>
    </row>
    <row r="323" spans="1:14" ht="13.5" customHeight="1" thickBot="1">
      <c r="A323" s="304"/>
      <c r="B323" s="305"/>
      <c r="C323" s="292">
        <f ca="1">C322/SUM(C122:OFFSET(C122,(COUNTA($C$261:$C$272)-1),0))</f>
        <v>-0.402281470627852</v>
      </c>
      <c r="D323" s="292">
        <f ca="1">D322/SUM(D122:OFFSET(D122,(COUNTA($C$261:$C$272)-1),0))</f>
        <v>-0.5921433060967944</v>
      </c>
      <c r="E323" s="292">
        <f ca="1">E322/SUM(E122:OFFSET(E122,(COUNTA($C$261:$C$272)-1),0))</f>
        <v>-0.010239110884041894</v>
      </c>
      <c r="F323" s="292">
        <f ca="1">F322/SUM(F122:OFFSET(F122,(COUNTA($C$261:$C$272)-1),0))</f>
        <v>-0.2798184147076552</v>
      </c>
      <c r="G323" s="292">
        <f ca="1">G322/SUM(G122:OFFSET(G122,(COUNTA($C$261:$C$272)-1),0))</f>
        <v>-0.38396044366634413</v>
      </c>
      <c r="H323" s="292">
        <f ca="1">H322/SUM(H122:OFFSET(H122,(COUNTA($C$261:$C$272)-1),0))</f>
        <v>-0.45429803841018795</v>
      </c>
      <c r="I323" s="292">
        <f ca="1">I322/SUM(I122:OFFSET(I122,(COUNTA($C$261:$C$272)-1),0))</f>
        <v>-0.028483521410138653</v>
      </c>
      <c r="J323" s="292">
        <f ca="1">J322/SUM(J122:OFFSET(J122,(COUNTA($C$261:$C$272)-1),0))</f>
        <v>-0.22669475168768485</v>
      </c>
      <c r="K323" s="292">
        <f ca="1">K322/SUM(K122:OFFSET(K122,(COUNTA($C$261:$C$272)-1),0))</f>
        <v>-0.3945250283807957</v>
      </c>
      <c r="L323" s="292">
        <f ca="1">L322/SUM(L122:OFFSET(L122,(COUNTA($C$261:$C$272)-1),0))</f>
        <v>-0.5162785439746779</v>
      </c>
      <c r="M323" s="292">
        <f ca="1">M322/SUM(M122:OFFSET(M122,(COUNTA($C$261:$C$272)-1),0))</f>
        <v>-0.020481909219967002</v>
      </c>
      <c r="N323" s="292">
        <f ca="1">N322/SUM(N122:OFFSET(N122,(COUNTA($C$261:$C$272)-1),0))</f>
        <v>-0.25448833723623526</v>
      </c>
    </row>
    <row r="324" spans="1:14" ht="13.5" customHeight="1" thickTop="1">
      <c r="A324" s="302" t="str">
        <f ca="1">"Diff à fin  "&amp;OFFSET(B261,COUNTA(C261:C272)-1,0)&amp;" 2020/2013"</f>
        <v>Diff à fin  DECEMBRE 2020/2013</v>
      </c>
      <c r="B324" s="303"/>
      <c r="C324" s="293">
        <f ca="1">C273-SUM(C163:OFFSET(C163,(COUNTA($C$261:$C$272)-1),0))</f>
        <v>-492472</v>
      </c>
      <c r="D324" s="293">
        <f ca="1">D273-SUM(D163:OFFSET(D163,(COUNTA($C$261:$C$272)-1),0))</f>
        <v>-8077</v>
      </c>
      <c r="E324" s="293">
        <f ca="1">E273-SUM(E163:OFFSET(E163,(COUNTA($C$261:$C$272)-1),0))</f>
        <v>16507</v>
      </c>
      <c r="F324" s="293">
        <f ca="1">F273-SUM(F163:OFFSET(F163,(COUNTA($C$261:$C$272)-1),0))</f>
        <v>-484042</v>
      </c>
      <c r="G324" s="293">
        <f ca="1">G273-SUM(G163:OFFSET(G163,(COUNTA($C$261:$C$272)-1),0))</f>
        <v>-327421</v>
      </c>
      <c r="H324" s="293">
        <f ca="1">H273-SUM(H163:OFFSET(H163,(COUNTA($C$261:$C$272)-1),0))</f>
        <v>-10776</v>
      </c>
      <c r="I324" s="293">
        <f ca="1">I273-SUM(I163:OFFSET(I163,(COUNTA($C$261:$C$272)-1),0))</f>
        <v>47782</v>
      </c>
      <c r="J324" s="293">
        <f ca="1">J273-SUM(J163:OFFSET(J163,(COUNTA($C$261:$C$272)-1),0))</f>
        <v>-290415</v>
      </c>
      <c r="K324" s="293">
        <f ca="1">K273-SUM(K163:OFFSET(K163,(COUNTA($C$261:$C$272)-1),0))</f>
        <v>-819893</v>
      </c>
      <c r="L324" s="293">
        <f ca="1">L273-SUM(L163:OFFSET(L163,(COUNTA($C$261:$C$272)-1),0))</f>
        <v>-18853</v>
      </c>
      <c r="M324" s="293">
        <f ca="1">M273-SUM(M163:OFFSET(M163,(COUNTA($C$261:$C$272)-1),0))</f>
        <v>64289</v>
      </c>
      <c r="N324" s="293">
        <f ca="1">N273-SUM(N163:OFFSET(N163,(COUNTA($C$261:$C$272)-1),0))</f>
        <v>-774457</v>
      </c>
    </row>
    <row r="325" spans="1:14" ht="13.5" customHeight="1" thickBot="1">
      <c r="A325" s="304"/>
      <c r="B325" s="305"/>
      <c r="C325" s="292">
        <f ca="1">C324/SUM(C163:OFFSET(C163,(COUNTA($C$261:$C$272)-1),0))</f>
        <v>-0.4035918024820053</v>
      </c>
      <c r="D325" s="292">
        <f ca="1">D324/SUM(D163:OFFSET(D163,(COUNTA($C$261:$C$272)-1),0))</f>
        <v>-0.5545105039132225</v>
      </c>
      <c r="E325" s="292">
        <f ca="1">E324/SUM(E163:OFFSET(E163,(COUNTA($C$261:$C$272)-1),0))</f>
        <v>0.03005781399371785</v>
      </c>
      <c r="F325" s="292">
        <f ca="1">F324/SUM(F163:OFFSET(F163,(COUNTA($C$261:$C$272)-1),0))</f>
        <v>-0.27132946628967847</v>
      </c>
      <c r="G325" s="292">
        <f ca="1">G324/SUM(G163:OFFSET(G163,(COUNTA($C$261:$C$272)-1),0))</f>
        <v>-0.3728709908120641</v>
      </c>
      <c r="H325" s="292">
        <f ca="1">H324/SUM(H163:OFFSET(H163,(COUNTA($C$261:$C$272)-1),0))</f>
        <v>-0.503480820445732</v>
      </c>
      <c r="I325" s="292">
        <f ca="1">I324/SUM(I163:OFFSET(I163,(COUNTA($C$261:$C$272)-1),0))</f>
        <v>0.07206992511255741</v>
      </c>
      <c r="J325" s="292">
        <f ca="1">J324/SUM(J163:OFFSET(J163,(COUNTA($C$261:$C$272)-1),0))</f>
        <v>-0.18586488627883668</v>
      </c>
      <c r="K325" s="292">
        <f ca="1">K324/SUM(K163:OFFSET(K163,(COUNTA($C$261:$C$272)-1),0))</f>
        <v>-0.3907357800080159</v>
      </c>
      <c r="L325" s="292">
        <f ca="1">L324/SUM(L163:OFFSET(L163,(COUNTA($C$261:$C$272)-1),0))</f>
        <v>-0.5241457922099586</v>
      </c>
      <c r="M325" s="292">
        <f ca="1">M324/SUM(M163:OFFSET(M163,(COUNTA($C$261:$C$272)-1),0))</f>
        <v>0.053036290289315856</v>
      </c>
      <c r="N325" s="292">
        <f ca="1">N324/SUM(N163:OFFSET(N163,(COUNTA($C$261:$C$272)-1),0))</f>
        <v>-0.231425053862727</v>
      </c>
    </row>
    <row r="326" spans="1:14" ht="13.5" customHeight="1" thickTop="1">
      <c r="A326" s="302" t="str">
        <f ca="1">"Diff à fin  "&amp;OFFSET(B261,COUNTA(C261:C272)-1,0)&amp;" 2020/2016"</f>
        <v>Diff à fin  DECEMBRE 2020/2016</v>
      </c>
      <c r="B326" s="303"/>
      <c r="C326" s="293">
        <f ca="1">C273-SUM(C205:OFFSET(C205,(COUNTA($C$261:$C$272)-1),0))</f>
        <v>-574503</v>
      </c>
      <c r="D326" s="293">
        <f ca="1">D273-SUM(D205:OFFSET(D205,(COUNTA($C$261:$C$272)-1),0))</f>
        <v>-8217</v>
      </c>
      <c r="E326" s="293">
        <f ca="1">E273-SUM(E205:OFFSET(E205,(COUNTA($C$261:$C$272)-1),0))</f>
        <v>-9120</v>
      </c>
      <c r="F326" s="293">
        <f ca="1">F273-SUM(F205:OFFSET(F205,(COUNTA($C$261:$C$272)-1),0))</f>
        <v>-591840</v>
      </c>
      <c r="G326" s="293">
        <f ca="1">G273-SUM(G205:OFFSET(G205,(COUNTA($C$261:$C$272)-1),0))</f>
        <v>-491808</v>
      </c>
      <c r="H326" s="293">
        <f ca="1">H273-SUM(H205:OFFSET(H205,(COUNTA($C$261:$C$272)-1),0))</f>
        <v>-16165</v>
      </c>
      <c r="I326" s="293">
        <f ca="1">I273-SUM(I205:OFFSET(I205,(COUNTA($C$261:$C$272)-1),0))</f>
        <v>4338</v>
      </c>
      <c r="J326" s="293">
        <f ca="1">J273-SUM(J205:OFFSET(J205,(COUNTA($C$261:$C$272)-1),0))</f>
        <v>-503635</v>
      </c>
      <c r="K326" s="293">
        <f ca="1">K273-SUM(K205:OFFSET(K205,(COUNTA($C$261:$C$272)-1),0))</f>
        <v>-1066311</v>
      </c>
      <c r="L326" s="293">
        <f ca="1">L273-SUM(L205:OFFSET(L205,(COUNTA($C$261:$C$272)-1),0))</f>
        <v>-24382</v>
      </c>
      <c r="M326" s="293">
        <f ca="1">M273-SUM(M205:OFFSET(M205,(COUNTA($C$261:$C$272)-1),0))</f>
        <v>-4782</v>
      </c>
      <c r="N326" s="293">
        <f ca="1">N273-SUM(N205:OFFSET(N205,(COUNTA($C$261:$C$272)-1),0))</f>
        <v>-1095475</v>
      </c>
    </row>
    <row r="327" spans="1:14" ht="13.5" customHeight="1" thickBot="1">
      <c r="A327" s="304"/>
      <c r="B327" s="305"/>
      <c r="C327" s="292">
        <f ca="1">C326/SUM(C205:OFFSET(C205,(COUNTA($C$261:$C$272)-1),0))</f>
        <v>-0.44116048021353743</v>
      </c>
      <c r="D327" s="292">
        <f ca="1">D326/SUM(D205:OFFSET(D205,(COUNTA($C$261:$C$272)-1),0))</f>
        <v>-0.5587515299877601</v>
      </c>
      <c r="E327" s="292">
        <f ca="1">E326/SUM(E205:OFFSET(E205,(COUNTA($C$261:$C$272)-1),0))</f>
        <v>-0.015866333102529218</v>
      </c>
      <c r="F327" s="292">
        <f ca="1">F326/SUM(F205:OFFSET(F205,(COUNTA($C$261:$C$272)-1),0))</f>
        <v>-0.31285119375481696</v>
      </c>
      <c r="G327" s="292">
        <f ca="1">G326/SUM(G205:OFFSET(G205,(COUNTA($C$261:$C$272)-1),0))</f>
        <v>-0.4717605360217555</v>
      </c>
      <c r="H327" s="292">
        <f ca="1">H326/SUM(H205:OFFSET(H205,(COUNTA($C$261:$C$272)-1),0))</f>
        <v>-0.6033517467900866</v>
      </c>
      <c r="I327" s="292">
        <f ca="1">I326/SUM(I205:OFFSET(I205,(COUNTA($C$261:$C$272)-1),0))</f>
        <v>0.006140657579776881</v>
      </c>
      <c r="J327" s="292">
        <f ca="1">J326/SUM(J205:OFFSET(J205,(COUNTA($C$261:$C$272)-1),0))</f>
        <v>-0.28362202276702597</v>
      </c>
      <c r="K327" s="292">
        <f ca="1">K326/SUM(K205:OFFSET(K205,(COUNTA($C$261:$C$272)-1),0))</f>
        <v>-0.4547655207444379</v>
      </c>
      <c r="L327" s="292">
        <f ca="1">L326/SUM(L205:OFFSET(L205,(COUNTA($C$261:$C$272)-1),0))</f>
        <v>-0.5875463877777243</v>
      </c>
      <c r="M327" s="292">
        <f ca="1">M326/SUM(M205:OFFSET(M205,(COUNTA($C$261:$C$272)-1),0))</f>
        <v>-0.0037323189001912988</v>
      </c>
      <c r="N327" s="292">
        <f ca="1">N326/SUM(N205:OFFSET(N205,(COUNTA($C$261:$C$272)-1),0))</f>
        <v>-0.29869900051479376</v>
      </c>
    </row>
    <row r="328" spans="1:14" ht="13.5" customHeight="1" thickTop="1">
      <c r="A328" s="302" t="str">
        <f ca="1">"Diff à fin  "&amp;OFFSET(B261,COUNTA(C261:C272)-1,0)&amp;" 2020/2017"</f>
        <v>Diff à fin  DECEMBRE 2020/2017</v>
      </c>
      <c r="B328" s="303"/>
      <c r="C328" s="293">
        <f ca="1">C273-SUM(C219:OFFSET(C219,(COUNTA($C$261:$C$272)-1),0))</f>
        <v>-624608</v>
      </c>
      <c r="D328" s="293">
        <f ca="1">D273-SUM(D219:OFFSET(D219,(COUNTA($C$261:$C$272)-1),0))</f>
        <v>-9787</v>
      </c>
      <c r="E328" s="293">
        <f ca="1">E273-SUM(E219:OFFSET(E219,(COUNTA($C$261:$C$272)-1),0))</f>
        <v>-55802</v>
      </c>
      <c r="F328" s="293">
        <f ca="1">F273-SUM(F219:OFFSET(F219,(COUNTA($C$261:$C$272)-1),0))</f>
        <v>-690197</v>
      </c>
      <c r="G328" s="293">
        <f ca="1">G273-SUM(G219:OFFSET(G219,(COUNTA($C$261:$C$272)-1),0))</f>
        <v>-465058</v>
      </c>
      <c r="H328" s="293">
        <f ca="1">H273-SUM(H219:OFFSET(H219,(COUNTA($C$261:$C$272)-1),0))</f>
        <v>-13817</v>
      </c>
      <c r="I328" s="293">
        <f ca="1">I273-SUM(I219:OFFSET(I219,(COUNTA($C$261:$C$272)-1),0))</f>
        <v>-29817</v>
      </c>
      <c r="J328" s="293">
        <f ca="1">J273-SUM(J219:OFFSET(J219,(COUNTA($C$261:$C$272)-1),0))</f>
        <v>-508692</v>
      </c>
      <c r="K328" s="293">
        <f ca="1">K273-SUM(K219:OFFSET(K219,(COUNTA($C$261:$C$272)-1),0))</f>
        <v>-1089666</v>
      </c>
      <c r="L328" s="293">
        <f ca="1">L273-SUM(L219:OFFSET(L219,(COUNTA($C$261:$C$272)-1),0))</f>
        <v>-23604</v>
      </c>
      <c r="M328" s="293">
        <f ca="1">M273-SUM(M219:OFFSET(M219,(COUNTA($C$261:$C$272)-1),0))</f>
        <v>-85619</v>
      </c>
      <c r="N328" s="293">
        <f ca="1">N273-SUM(N219:OFFSET(N219,(COUNTA($C$261:$C$272)-1),0))</f>
        <v>-1198889</v>
      </c>
    </row>
    <row r="329" spans="1:14" ht="13.5" customHeight="1" thickBot="1">
      <c r="A329" s="304"/>
      <c r="B329" s="305"/>
      <c r="C329" s="292">
        <f ca="1">C328/SUM(C219:OFFSET(C219,(COUNTA($C$261:$C$272)-1),0))</f>
        <v>-0.46186552535236575</v>
      </c>
      <c r="D329" s="292">
        <f ca="1">D328/SUM(D219:OFFSET(D219,(COUNTA($C$261:$C$272)-1),0))</f>
        <v>-0.6013148193659376</v>
      </c>
      <c r="E329" s="292">
        <f ca="1">E328/SUM(E219:OFFSET(E219,(COUNTA($C$261:$C$272)-1),0))</f>
        <v>-0.0897883131343687</v>
      </c>
      <c r="F329" s="292">
        <f ca="1">F328/SUM(F219:OFFSET(F219,(COUNTA($C$261:$C$272)-1),0))</f>
        <v>-0.34681192431206376</v>
      </c>
      <c r="G329" s="292">
        <f ca="1">G328/SUM(G219:OFFSET(G219,(COUNTA($C$261:$C$272)-1),0))</f>
        <v>-0.45784916489867045</v>
      </c>
      <c r="H329" s="292">
        <f ca="1">H328/SUM(H219:OFFSET(H219,(COUNTA($C$261:$C$272)-1),0))</f>
        <v>-0.565251186385207</v>
      </c>
      <c r="I329" s="292">
        <f ca="1">I328/SUM(I219:OFFSET(I219,(COUNTA($C$261:$C$272)-1),0))</f>
        <v>-0.040260925689379064</v>
      </c>
      <c r="J329" s="292">
        <f ca="1">J328/SUM(J219:OFFSET(J219,(COUNTA($C$261:$C$272)-1),0))</f>
        <v>-0.28565636576719344</v>
      </c>
      <c r="K329" s="292">
        <f ca="1">K328/SUM(K219:OFFSET(K219,(COUNTA($C$261:$C$272)-1),0))</f>
        <v>-0.4601427977825298</v>
      </c>
      <c r="L329" s="292">
        <f ca="1">L328/SUM(L219:OFFSET(L219,(COUNTA($C$261:$C$272)-1),0))</f>
        <v>-0.5796660117878193</v>
      </c>
      <c r="M329" s="292">
        <f ca="1">M328/SUM(M219:OFFSET(M219,(COUNTA($C$261:$C$272)-1),0))</f>
        <v>-0.06285910204848767</v>
      </c>
      <c r="N329" s="292">
        <f ca="1">N328/SUM(N219:OFFSET(N219,(COUNTA($C$261:$C$272)-1),0))</f>
        <v>-0.3179316248473177</v>
      </c>
    </row>
    <row r="330" spans="1:14" ht="12" thickTop="1">
      <c r="A330" s="302" t="str">
        <f ca="1">"Diff à fin  "&amp;OFFSET(B261,COUNTA(C261:C272)-1,0)&amp;" 2020/2018"</f>
        <v>Diff à fin  DECEMBRE 2020/2018</v>
      </c>
      <c r="B330" s="303"/>
      <c r="C330" s="293">
        <f ca="1">C273-SUM(C233:OFFSET(C233,(COUNTA($C$261:$C$272)-1),0))</f>
        <v>-589003</v>
      </c>
      <c r="D330" s="293">
        <f ca="1">D273-SUM(D233:OFFSET(D233,(COUNTA($C$261:$C$272)-1),0))</f>
        <v>-10735</v>
      </c>
      <c r="E330" s="293">
        <f ca="1">E273-SUM(E233:OFFSET(E233,(COUNTA($C$261:$C$272)-1),0))</f>
        <v>-56519</v>
      </c>
      <c r="F330" s="293">
        <f ca="1">F273-SUM(F233:OFFSET(F233,(COUNTA($C$261:$C$272)-1),0))</f>
        <v>-656257</v>
      </c>
      <c r="G330" s="293">
        <f ca="1">G273-SUM(G233:OFFSET(G233,(COUNTA($C$261:$C$272)-1),0))</f>
        <v>-469660</v>
      </c>
      <c r="H330" s="293">
        <f ca="1">H273-SUM(H233:OFFSET(H233,(COUNTA($C$261:$C$272)-1),0))</f>
        <v>-13692</v>
      </c>
      <c r="I330" s="293">
        <f ca="1">I273-SUM(I233:OFFSET(I233,(COUNTA($C$261:$C$272)-1),0))</f>
        <v>-75508</v>
      </c>
      <c r="J330" s="293">
        <f ca="1">J273-SUM(J233:OFFSET(J233,(COUNTA($C$261:$C$272)-1),0))</f>
        <v>-558860</v>
      </c>
      <c r="K330" s="293">
        <f ca="1">K273-SUM(K233:OFFSET(K233,(COUNTA($C$261:$C$272)-1),0))</f>
        <v>-1058663</v>
      </c>
      <c r="L330" s="293">
        <f ca="1">L273-SUM(L233:OFFSET(L233,(COUNTA($C$261:$C$272)-1),0))</f>
        <v>-24427</v>
      </c>
      <c r="M330" s="293">
        <f ca="1">M273-SUM(M233:OFFSET(M233,(COUNTA($C$261:$C$272)-1),0))</f>
        <v>-132027</v>
      </c>
      <c r="N330" s="293">
        <f ca="1">N273-SUM(N233:OFFSET(N233,(COUNTA($C$261:$C$272)-1),0))</f>
        <v>-1215117</v>
      </c>
    </row>
    <row r="331" spans="1:14" ht="12" thickBot="1">
      <c r="A331" s="304"/>
      <c r="B331" s="305"/>
      <c r="C331" s="292">
        <f ca="1">C330/SUM(C233:OFFSET(C233,(COUNTA($C$261:$C$272)-1),0))</f>
        <v>-0.4473143806663963</v>
      </c>
      <c r="D331" s="292">
        <f ca="1">D330/SUM(D233:OFFSET(D233,(COUNTA($C$261:$C$272)-1),0))</f>
        <v>-0.6232582443102648</v>
      </c>
      <c r="E331" s="292">
        <f ca="1">E330/SUM(E233:OFFSET(E233,(COUNTA($C$261:$C$272)-1),0))</f>
        <v>-0.09083720534039644</v>
      </c>
      <c r="F331" s="292">
        <f ca="1">F330/SUM(F233:OFFSET(F233,(COUNTA($C$261:$C$272)-1),0))</f>
        <v>-0.33547901291241755</v>
      </c>
      <c r="G331" s="292">
        <f ca="1">G330/SUM(G233:OFFSET(G233,(COUNTA($C$261:$C$272)-1),0))</f>
        <v>-0.46029439004573935</v>
      </c>
      <c r="H331" s="292">
        <f ca="1">H330/SUM(H233:OFFSET(H233,(COUNTA($C$261:$C$272)-1),0))</f>
        <v>-0.5630165714050742</v>
      </c>
      <c r="I331" s="292">
        <f ca="1">I330/SUM(I233:OFFSET(I233,(COUNTA($C$261:$C$272)-1),0))</f>
        <v>-0.09603133723777002</v>
      </c>
      <c r="J331" s="292">
        <f ca="1">J330/SUM(J233:OFFSET(J233,(COUNTA($C$261:$C$272)-1),0))</f>
        <v>-0.3052293589506218</v>
      </c>
      <c r="K331" s="292">
        <f ca="1">K330/SUM(K233:OFFSET(K233,(COUNTA($C$261:$C$272)-1),0))</f>
        <v>-0.4529812789434432</v>
      </c>
      <c r="L331" s="292">
        <f ca="1">L330/SUM(L233:OFFSET(L233,(COUNTA($C$261:$C$272)-1),0))</f>
        <v>-0.587993163709891</v>
      </c>
      <c r="M331" s="292">
        <f ca="1">M330/SUM(M233:OFFSET(M233,(COUNTA($C$261:$C$272)-1),0))</f>
        <v>-0.09373682095526686</v>
      </c>
      <c r="N331" s="292">
        <f ca="1">N330/SUM(N233:OFFSET(N233,(COUNTA($C$261:$C$272)-1),0))</f>
        <v>-0.3208543144808866</v>
      </c>
    </row>
    <row r="332" spans="1:14" ht="12" thickTop="1">
      <c r="A332" s="302" t="str">
        <f ca="1">"Diff à fin  "&amp;OFFSET(B261,COUNTA(C261:C272)-1,0)&amp;" 2020/2019"</f>
        <v>Diff à fin  DECEMBRE 2020/2019</v>
      </c>
      <c r="B332" s="303"/>
      <c r="C332" s="293">
        <f ca="1">C273-SUM(C247:OFFSET(C247,(COUNTA($C$261:$C$272)-1),0))</f>
        <v>-587779</v>
      </c>
      <c r="D332" s="293">
        <f ca="1">D273-SUM(D247:OFFSET(D247,(COUNTA($C$261:$C$272)-1),0))</f>
        <v>-14077</v>
      </c>
      <c r="E332" s="293">
        <f ca="1">E273-SUM(E247:OFFSET(E247,(COUNTA($C$261:$C$272)-1),0))</f>
        <v>-62329</v>
      </c>
      <c r="F332" s="293">
        <f ca="1">F273-SUM(F247:OFFSET(F247,(COUNTA($C$261:$C$272)-1),0))</f>
        <v>-664185</v>
      </c>
      <c r="G332" s="293">
        <f ca="1">G273-SUM(G247:OFFSET(G247,(COUNTA($C$261:$C$272)-1),0))</f>
        <v>-460840</v>
      </c>
      <c r="H332" s="293">
        <f ca="1">H273-SUM(H247:OFFSET(H247,(COUNTA($C$261:$C$272)-1),0))</f>
        <v>-15964</v>
      </c>
      <c r="I332" s="293">
        <f ca="1">I273-SUM(I247:OFFSET(I247,(COUNTA($C$261:$C$272)-1),0))</f>
        <v>-60929</v>
      </c>
      <c r="J332" s="293">
        <f ca="1">J273-SUM(J247:OFFSET(J247,(COUNTA($C$261:$C$272)-1),0))</f>
        <v>-537733</v>
      </c>
      <c r="K332" s="293">
        <f ca="1">K273-SUM(K247:OFFSET(K247,(COUNTA($C$261:$C$272)-1),0))</f>
        <v>-1048619</v>
      </c>
      <c r="L332" s="293">
        <f ca="1">L273-SUM(L247:OFFSET(L247,(COUNTA($C$261:$C$272)-1),0))</f>
        <v>-30041</v>
      </c>
      <c r="M332" s="293">
        <f ca="1">M273-SUM(M247:OFFSET(M247,(COUNTA($C$261:$C$272)-1),0))</f>
        <v>-123258</v>
      </c>
      <c r="N332" s="293">
        <f ca="1">N273-SUM(N247:OFFSET(N247,(COUNTA($C$261:$C$272)-1),0))</f>
        <v>-1201918</v>
      </c>
    </row>
    <row r="333" spans="1:14" ht="12" thickBot="1">
      <c r="A333" s="304"/>
      <c r="B333" s="305"/>
      <c r="C333" s="292">
        <f ca="1">C332/SUM(C247:OFFSET(C247,(COUNTA($C$261:$C$272)-1),0))</f>
        <v>-0.4468001489893807</v>
      </c>
      <c r="D333" s="292">
        <f ca="1">D332/SUM(D247:OFFSET(D247,(COUNTA($C$261:$C$272)-1),0))</f>
        <v>-0.6844792375765827</v>
      </c>
      <c r="E333" s="292">
        <f ca="1">E332/SUM(E247:OFFSET(E247,(COUNTA($C$261:$C$272)-1),0))</f>
        <v>-0.0992482615750361</v>
      </c>
      <c r="F333" s="292">
        <f ca="1">F332/SUM(F247:OFFSET(F247,(COUNTA($C$261:$C$272)-1),0))</f>
        <v>-0.33816131198554866</v>
      </c>
      <c r="G333" s="292">
        <f ca="1">G332/SUM(G247:OFFSET(G247,(COUNTA($C$261:$C$272)-1),0))</f>
        <v>-0.4555884321426912</v>
      </c>
      <c r="H333" s="292">
        <f ca="1">H332/SUM(H247:OFFSET(H247,(COUNTA($C$261:$C$272)-1),0))</f>
        <v>-0.6003535030649468</v>
      </c>
      <c r="I333" s="292">
        <f ca="1">I332/SUM(I247:OFFSET(I247,(COUNTA($C$261:$C$272)-1),0))</f>
        <v>-0.07895364296765867</v>
      </c>
      <c r="J333" s="292">
        <f ca="1">J332/SUM(J247:OFFSET(J247,(COUNTA($C$261:$C$272)-1),0))</f>
        <v>-0.297118946372686</v>
      </c>
      <c r="K333" s="292">
        <f ca="1">K332/SUM(K247:OFFSET(K247,(COUNTA($C$261:$C$272)-1),0))</f>
        <v>-0.4506202469471096</v>
      </c>
      <c r="L333" s="292">
        <f ca="1">L332/SUM(L247:OFFSET(L247,(COUNTA($C$261:$C$272)-1),0))</f>
        <v>-0.6370422206671332</v>
      </c>
      <c r="M333" s="292">
        <f ca="1">M332/SUM(M247:OFFSET(M247,(COUNTA($C$261:$C$272)-1),0))</f>
        <v>-0.0880592291155998</v>
      </c>
      <c r="N333" s="292">
        <f ca="1">N332/SUM(N247:OFFSET(N247,(COUNTA($C$261:$C$272)-1),0))</f>
        <v>-0.31847906069294857</v>
      </c>
    </row>
    <row r="334" ht="10.5" thickTop="1"/>
  </sheetData>
  <sheetProtection selectLockedCells="1" selectUnlockedCells="1"/>
  <mergeCells count="64">
    <mergeCell ref="A318:B319"/>
    <mergeCell ref="A309:B309"/>
    <mergeCell ref="A303:B304"/>
    <mergeCell ref="A281:B281"/>
    <mergeCell ref="A282:B282"/>
    <mergeCell ref="A293:B294"/>
    <mergeCell ref="A291:B292"/>
    <mergeCell ref="A287:B287"/>
    <mergeCell ref="A307:B307"/>
    <mergeCell ref="A310:B310"/>
    <mergeCell ref="A315:B315"/>
    <mergeCell ref="A313:B313"/>
    <mergeCell ref="A308:B308"/>
    <mergeCell ref="A305:B306"/>
    <mergeCell ref="A330:B331"/>
    <mergeCell ref="A247:A259"/>
    <mergeCell ref="A326:B327"/>
    <mergeCell ref="A312:B312"/>
    <mergeCell ref="A299:B300"/>
    <mergeCell ref="A301:B302"/>
    <mergeCell ref="A283:B283"/>
    <mergeCell ref="O279:Q279"/>
    <mergeCell ref="A290:B290"/>
    <mergeCell ref="K279:N279"/>
    <mergeCell ref="G279:J279"/>
    <mergeCell ref="C279:F279"/>
    <mergeCell ref="A3:B3"/>
    <mergeCell ref="A4:B4"/>
    <mergeCell ref="A5:A17"/>
    <mergeCell ref="A57:A69"/>
    <mergeCell ref="A18:A30"/>
    <mergeCell ref="A288:B288"/>
    <mergeCell ref="A70:A82"/>
    <mergeCell ref="A44:A56"/>
    <mergeCell ref="A31:A43"/>
    <mergeCell ref="A191:A203"/>
    <mergeCell ref="A83:A95"/>
    <mergeCell ref="A96:A108"/>
    <mergeCell ref="A109:A121"/>
    <mergeCell ref="A122:A134"/>
    <mergeCell ref="A135:A147"/>
    <mergeCell ref="A177:A189"/>
    <mergeCell ref="A149:A161"/>
    <mergeCell ref="A163:A175"/>
    <mergeCell ref="A205:A217"/>
    <mergeCell ref="A233:A245"/>
    <mergeCell ref="A219:A231"/>
    <mergeCell ref="A279:B280"/>
    <mergeCell ref="A328:B329"/>
    <mergeCell ref="A284:B284"/>
    <mergeCell ref="A285:B285"/>
    <mergeCell ref="A286:B286"/>
    <mergeCell ref="A297:B298"/>
    <mergeCell ref="A314:B314"/>
    <mergeCell ref="A332:B333"/>
    <mergeCell ref="A324:B325"/>
    <mergeCell ref="A320:B321"/>
    <mergeCell ref="A322:B323"/>
    <mergeCell ref="A311:B311"/>
    <mergeCell ref="A261:A273"/>
    <mergeCell ref="A316:B316"/>
    <mergeCell ref="A275:B276"/>
    <mergeCell ref="A289:B289"/>
    <mergeCell ref="A295:B296"/>
  </mergeCells>
  <printOptions horizontalCentered="1" verticalCentered="1"/>
  <pageMargins left="0.3937007874015748" right="0.3937007874015748" top="0.1968503937007874" bottom="0.3937007874015748" header="0.5905511811023623" footer="0.3937007874015748"/>
  <pageSetup fitToHeight="1" fitToWidth="1" horizontalDpi="600" verticalDpi="600" orientation="landscape" paperSize="8" scale="19" r:id="rId2"/>
  <headerFooter alignWithMargins="0">
    <oddFooter>&amp;L&amp;7Mise à jour  AM Fréjus 2012&amp;C&amp;8 &amp;R&amp;7Création du tableau  S.ZIGGIOTTO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SFTRF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MASCIA</dc:creator>
  <cp:keywords/>
  <dc:description/>
  <cp:lastModifiedBy>Céline PAGES</cp:lastModifiedBy>
  <cp:lastPrinted>2019-03-12T08:35:10Z</cp:lastPrinted>
  <dcterms:created xsi:type="dcterms:W3CDTF">2009-12-21T15:38:38Z</dcterms:created>
  <dcterms:modified xsi:type="dcterms:W3CDTF">2021-01-08T13:51:40Z</dcterms:modified>
  <cp:category/>
  <cp:version/>
  <cp:contentType/>
  <cp:contentStatus/>
</cp:coreProperties>
</file>